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2"/>
  </bookViews>
  <sheets>
    <sheet name="12.2019" sheetId="1" r:id="rId1"/>
    <sheet name="01.2020" sheetId="2" r:id="rId2"/>
    <sheet name="02.2020" sheetId="3" r:id="rId3"/>
    <sheet name="03.2020" sheetId="4" r:id="rId4"/>
    <sheet name="04.2020" sheetId="5" r:id="rId5"/>
    <sheet name="05.2020" sheetId="6" r:id="rId6"/>
    <sheet name="06.2020" sheetId="7" r:id="rId7"/>
    <sheet name="07.2020" sheetId="8" r:id="rId8"/>
    <sheet name="08.2020" sheetId="9" r:id="rId9"/>
    <sheet name="09.2020" sheetId="10" r:id="rId10"/>
    <sheet name="10.2020" sheetId="11" r:id="rId11"/>
    <sheet name="11.2020" sheetId="12" r:id="rId12"/>
    <sheet name="12.2020" sheetId="13" r:id="rId13"/>
  </sheets>
  <definedNames/>
  <calcPr fullCalcOnLoad="1"/>
</workbook>
</file>

<file path=xl/sharedStrings.xml><?xml version="1.0" encoding="utf-8"?>
<sst xmlns="http://schemas.openxmlformats.org/spreadsheetml/2006/main" count="1137" uniqueCount="97">
  <si>
    <t xml:space="preserve">                                                           Информация о долговых обязательствах муниципального образования "Онежский муниципальный район" на 1 января 2020 года</t>
  </si>
  <si>
    <t xml:space="preserve">Привлечение </t>
  </si>
  <si>
    <t>Исполнение долговых обязательств</t>
  </si>
  <si>
    <t>в рублях и копейках</t>
  </si>
  <si>
    <t>№ п/п</t>
  </si>
  <si>
    <t>Дата возникновения, изменения обязательств по договору, № документа</t>
  </si>
  <si>
    <t>Наименование кредитора</t>
  </si>
  <si>
    <t xml:space="preserve">Объем долгового обязательства по договору </t>
  </si>
  <si>
    <t>Целевое назначения обязательства</t>
  </si>
  <si>
    <t>Срок погашения обязательств по договору</t>
  </si>
  <si>
    <t>Форма обеспечения обязательств, дата,№ документа</t>
  </si>
  <si>
    <r>
      <rPr>
        <sz val="24"/>
        <rFont val="Times New Roman"/>
        <family val="1"/>
      </rPr>
      <t xml:space="preserve">Фактический объем долгового обязательства на </t>
    </r>
    <r>
      <rPr>
        <b/>
        <sz val="24"/>
        <rFont val="Times New Roman"/>
        <family val="1"/>
      </rPr>
      <t>начало года</t>
    </r>
    <r>
      <rPr>
        <sz val="24"/>
        <rFont val="Times New Roman"/>
        <family val="1"/>
      </rPr>
      <t xml:space="preserve"> </t>
    </r>
  </si>
  <si>
    <r>
      <rPr>
        <sz val="24"/>
        <rFont val="Times New Roman"/>
        <family val="1"/>
      </rPr>
      <t xml:space="preserve">Привлечение долговых обязательств и начисление процентов в </t>
    </r>
    <r>
      <rPr>
        <b/>
        <sz val="24"/>
        <rFont val="Times New Roman"/>
        <family val="1"/>
      </rPr>
      <t>текущем месяце</t>
    </r>
    <r>
      <rPr>
        <sz val="24"/>
        <rFont val="Times New Roman"/>
        <family val="1"/>
      </rPr>
      <t>, руб.</t>
    </r>
  </si>
  <si>
    <r>
      <rPr>
        <b/>
        <sz val="24"/>
        <rFont val="Times New Roman"/>
        <family val="1"/>
      </rPr>
      <t>Всего привлечено</t>
    </r>
    <r>
      <rPr>
        <sz val="24"/>
        <rFont val="Times New Roman"/>
        <family val="1"/>
      </rPr>
      <t xml:space="preserve"> долговых обязательств и начислено процентов </t>
    </r>
    <r>
      <rPr>
        <b/>
        <sz val="24"/>
        <rFont val="Times New Roman"/>
        <family val="1"/>
      </rPr>
      <t>в течение года</t>
    </r>
  </si>
  <si>
    <r>
      <rPr>
        <sz val="24"/>
        <rFont val="Times New Roman"/>
        <family val="1"/>
      </rPr>
      <t xml:space="preserve">Погашение долговых обязательств в </t>
    </r>
    <r>
      <rPr>
        <b/>
        <sz val="24"/>
        <rFont val="Times New Roman"/>
        <family val="1"/>
      </rPr>
      <t>текущем месяце</t>
    </r>
    <r>
      <rPr>
        <sz val="24"/>
        <rFont val="Times New Roman"/>
        <family val="1"/>
      </rPr>
      <t>, руб.</t>
    </r>
  </si>
  <si>
    <r>
      <rPr>
        <b/>
        <sz val="24"/>
        <rFont val="Times New Roman"/>
        <family val="1"/>
      </rPr>
      <t>Погашение</t>
    </r>
    <r>
      <rPr>
        <sz val="24"/>
        <rFont val="Times New Roman"/>
        <family val="1"/>
      </rPr>
      <t xml:space="preserve"> долговых обязательств </t>
    </r>
    <r>
      <rPr>
        <b/>
        <sz val="24"/>
        <rFont val="Times New Roman"/>
        <family val="1"/>
      </rPr>
      <t>в течение года</t>
    </r>
    <r>
      <rPr>
        <sz val="24"/>
        <rFont val="Times New Roman"/>
        <family val="1"/>
      </rPr>
      <t>, руб.</t>
    </r>
  </si>
  <si>
    <r>
      <rPr>
        <sz val="24"/>
        <rFont val="Times New Roman"/>
        <family val="1"/>
      </rPr>
      <t>Списано долговых обязательств в</t>
    </r>
    <r>
      <rPr>
        <b/>
        <sz val="24"/>
        <rFont val="Times New Roman"/>
        <family val="1"/>
      </rPr>
      <t xml:space="preserve"> текущем месяце</t>
    </r>
    <r>
      <rPr>
        <sz val="24"/>
        <rFont val="Times New Roman"/>
        <family val="1"/>
      </rPr>
      <t>, руб.</t>
    </r>
  </si>
  <si>
    <r>
      <rPr>
        <b/>
        <sz val="24"/>
        <rFont val="Times New Roman"/>
        <family val="1"/>
      </rPr>
      <t>Списано</t>
    </r>
    <r>
      <rPr>
        <sz val="24"/>
        <rFont val="Times New Roman"/>
        <family val="1"/>
      </rPr>
      <t xml:space="preserve"> долговых обязательств </t>
    </r>
    <r>
      <rPr>
        <b/>
        <sz val="24"/>
        <rFont val="Times New Roman"/>
        <family val="1"/>
      </rPr>
      <t>в течение года</t>
    </r>
    <r>
      <rPr>
        <sz val="24"/>
        <rFont val="Times New Roman"/>
        <family val="1"/>
      </rPr>
      <t>, руб.</t>
    </r>
  </si>
  <si>
    <r>
      <rPr>
        <sz val="24"/>
        <rFont val="Times New Roman"/>
        <family val="1"/>
      </rPr>
      <t xml:space="preserve">Фактический объем долгового обязательства на </t>
    </r>
    <r>
      <rPr>
        <b/>
        <sz val="24"/>
        <rFont val="Times New Roman"/>
        <family val="1"/>
      </rPr>
      <t xml:space="preserve">конец отчетного периода </t>
    </r>
  </si>
  <si>
    <t>основной    долг</t>
  </si>
  <si>
    <t>проценты, комиссии</t>
  </si>
  <si>
    <t>пени, штрафы</t>
  </si>
  <si>
    <t>основной   долг</t>
  </si>
  <si>
    <t>основной долг</t>
  </si>
  <si>
    <t>основной     долг</t>
  </si>
  <si>
    <t>1.</t>
  </si>
  <si>
    <t>Муниципальные ценные бумаги</t>
  </si>
  <si>
    <t>Ценные бумаги поселений</t>
  </si>
  <si>
    <t>Итого п.1</t>
  </si>
  <si>
    <t>2.</t>
  </si>
  <si>
    <t>Кредитные соглашения и договоры</t>
  </si>
  <si>
    <t>2.1</t>
  </si>
  <si>
    <r>
      <rPr>
        <sz val="16"/>
        <rFont val="Times New Roman"/>
        <family val="1"/>
      </rPr>
      <t xml:space="preserve">Муниципальный контракт от </t>
    </r>
    <r>
      <rPr>
        <sz val="16"/>
        <rFont val="Times New Roman"/>
        <family val="1"/>
      </rPr>
      <t>15.05.2018 г. №20-2018</t>
    </r>
  </si>
  <si>
    <t>ПАО «Совкомбанк»</t>
  </si>
  <si>
    <t>Покрытие дефицита бюджета МО «Онежское»</t>
  </si>
  <si>
    <t>2.2</t>
  </si>
  <si>
    <t>Муниципальный контракт от 13.07.2018 г. №0124300016418000079-0020452-01</t>
  </si>
  <si>
    <t>ПАО «САРОВБИЗНЕСБАНК»</t>
  </si>
  <si>
    <t>Покрытие дефицита бюджета МО «Онежский муниципальный район», погашение долговых обязательств</t>
  </si>
  <si>
    <t>2.3</t>
  </si>
  <si>
    <t xml:space="preserve">Муниципальный контракт от 06.11.2018 № 8637/0/18124 </t>
  </si>
  <si>
    <t>СЕВЕРО-ЗАПАДНЫЙ БАНК ПАО СБЕРБАНК</t>
  </si>
  <si>
    <t>Покрытие дефицита бюджета МО «Онежское», погашение долговых обязательств</t>
  </si>
  <si>
    <t>2.4</t>
  </si>
  <si>
    <t xml:space="preserve">Муниципальный контракт от 16.04.2019 № 08-2019 </t>
  </si>
  <si>
    <t>БАНК «ЙОШКАР-ОЛА» (ПАО)</t>
  </si>
  <si>
    <t>2.5</t>
  </si>
  <si>
    <t>Муниципальный контракт от 29.10.2019 г. № 25-2019</t>
  </si>
  <si>
    <t>Итого п.2</t>
  </si>
  <si>
    <t>3.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</si>
  <si>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</si>
  <si>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а) бюджетные ссуды</t>
  </si>
  <si>
    <t>Итого п. а)</t>
  </si>
  <si>
    <t>б) бюджетные кредиты</t>
  </si>
  <si>
    <t>Дополнительное соглашение от 25.07.2019 № 51-11/71 к Договору от 09.07.2019 № 51-11/64</t>
  </si>
  <si>
    <t>УФК по Архангельской области и НАО</t>
  </si>
  <si>
    <t>Покрытие дефицита бюджета МО «Онежский муниципальный район»</t>
  </si>
  <si>
    <t>Итого п. б)</t>
  </si>
  <si>
    <t>Итого п.3</t>
  </si>
  <si>
    <t>4.</t>
  </si>
  <si>
    <t>Договоры о предоставлении муниципальных гарантий</t>
  </si>
  <si>
    <t>Договоры о предоставлении гарантий поселений</t>
  </si>
  <si>
    <t>Итого п.4</t>
  </si>
  <si>
    <t>Всего</t>
  </si>
  <si>
    <t xml:space="preserve">Начальник финансового управления </t>
  </si>
  <si>
    <t>__________________________</t>
  </si>
  <si>
    <t>Л.Ю. Коголева</t>
  </si>
  <si>
    <t>МП</t>
  </si>
  <si>
    <t>Главный бухгалтер</t>
  </si>
  <si>
    <t>Л.Н.Валявкина</t>
  </si>
  <si>
    <t xml:space="preserve">Верхний предел муниципального долга по кредитным соглашениям и договорам (предельный объём муниципального долга 169221,0):  50800,0 тыс.р.  </t>
  </si>
  <si>
    <t xml:space="preserve">Верхний предел муниципального долга по кредитным соглашениям и договорам (предельный объём муниципального долга 50750,0) МО "Онежское":  13275,0 тыс.р. </t>
  </si>
  <si>
    <t>Людмила Николаевна Валявкина (81839) 7-18-56 (192)</t>
  </si>
  <si>
    <t xml:space="preserve">                                                           Информация о долговых обязательствах муниципального образования "Онежский муниципальный район" на 1 февраля 2020 года</t>
  </si>
  <si>
    <t xml:space="preserve">Верхний предел муниципального долга по кредитным соглашениям и договорам (предельный объём муниципального долга 170229,0):  67800,0 тыс.р.  </t>
  </si>
  <si>
    <t xml:space="preserve">Верхний предел муниципального долга по кредитным соглашениям и договорам (предельный объём муниципального долга 49316,1) МО "Онежское":  18207,0 тыс.р. </t>
  </si>
  <si>
    <t xml:space="preserve">                                                           Информация о долговых обязательствах муниципального образования "Онежский муниципальный район" на 1 марта 2020 года</t>
  </si>
  <si>
    <t xml:space="preserve">Галина Петровна Попова (81839) 7-18-56 </t>
  </si>
  <si>
    <t xml:space="preserve">                                                           Информация о долговых обязательствах муниципального образования "Онежский муниципальный район" на 1 апреля 2020 года</t>
  </si>
  <si>
    <t>Муниципальный контракт от 23.03.2020 № 01243000164200000340001</t>
  </si>
  <si>
    <t>Дополнительное соглашение от 10.03.2020 № 24-51-11/37 к Договору от 26.02.2020 № 24-51-11/17</t>
  </si>
  <si>
    <t>Покрытие дефицита бюджета</t>
  </si>
  <si>
    <t xml:space="preserve">                                                           Информация о долговых обязательствах муниципального образования "Онежский муниципальный район" на 1 мая 2020 года</t>
  </si>
  <si>
    <t xml:space="preserve">                                                           Информация о долговых обязательствах муниципального образования "Онежский муниципальный район" на 1 июня 2020 года</t>
  </si>
  <si>
    <t xml:space="preserve">Верхний предел муниципального долга по кредитным соглашениям и договорам (предельный объём муниципального долга 170299,0):  67800,0 тыс.р.  </t>
  </si>
  <si>
    <t xml:space="preserve">                                                           Информация о долговых обязательствах муниципального образования "Онежский муниципальный район" на 1 июля 2020 года</t>
  </si>
  <si>
    <t>Дополнительное соглашение от 04.06.2020 № 24-51-11/111, дополнительное соглашение от 10.03.2020 № 24-51-11/37 к Договору от 26.02.2020 № 24-51-11/17</t>
  </si>
  <si>
    <t xml:space="preserve">                                                           Информация о долговых обязательствах муниципального образования "Онежский муниципальный район" на 1 августа 2020 года</t>
  </si>
  <si>
    <t xml:space="preserve">                                                           Информация о долговых обязательствах муниципального образования "Онежский муниципальный район" на 1 сентября 2020 года</t>
  </si>
  <si>
    <t xml:space="preserve">                                                           Информация о долговых обязательствах муниципального образования "Онежский муниципальный район" на 1 октября 2020 года</t>
  </si>
  <si>
    <t xml:space="preserve">Верхний предел муниципального долга по кредитным соглашениям и договорам (предельный объём муниципального долга 173145,1):  46600,0 тыс.р.  </t>
  </si>
  <si>
    <t xml:space="preserve">                                                           Информация о долговых обязательствах муниципального образования "Онежский муниципальный район" на 1 ноября 2020 года</t>
  </si>
  <si>
    <t>Муниципальный контракт от 16.10.2020 № 01-2020</t>
  </si>
  <si>
    <t>3.1</t>
  </si>
  <si>
    <t xml:space="preserve">                                                           Информация о долговых обязательствах муниципального образования "Онежский муниципальный район" на 1 декабря 2020 года</t>
  </si>
  <si>
    <t xml:space="preserve">                                                           Информация о долговых обязательствах муниципального образования "Онежский муниципальный район" на 1 января 2021 года</t>
  </si>
  <si>
    <t>Муниципальный контракт от 30.11.2020 г. № 02-2020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</si>
</sst>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.00"/>
    <numFmt numFmtId="166" formatCode="dd/mm/yyyy"/>
    <numFmt numFmtId="167" formatCode="dd/mm/yy;@"/>
    <numFmt numFmtId="168" formatCode="#,##0.00"/>
    <numFmt numFmtId="169" formatCode="@"/>
    <numFmt numFmtId="170" formatCode="#,##0"/>
    <numFmt numFmtId="171" formatCode="#,#00.00;[RED]\-#,#00.00"/>
    <numFmt numFmtId="172" formatCode="0"/>
    <numFmt numFmtId="173" formatCode="#,##0.00&quot;р.&quot;;[RED]#,##0.00&quot;р.&quot;"/>
  </numFmts>
  <fonts count="37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name val="Arial Cyr"/>
      <family val="2"/>
    </font>
    <font>
      <b/>
      <sz val="2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24"/>
      <name val="Arial Cyr"/>
      <family val="2"/>
    </font>
    <font>
      <sz val="10"/>
      <name val="Times New Roman"/>
      <family val="1"/>
    </font>
    <font>
      <sz val="12"/>
      <name val="Arial"/>
      <family val="2"/>
    </font>
    <font>
      <sz val="18"/>
      <name val="Arial Cyr"/>
      <family val="2"/>
    </font>
    <font>
      <i/>
      <sz val="10"/>
      <name val="Times New Roman"/>
      <family val="1"/>
    </font>
    <font>
      <b/>
      <sz val="20"/>
      <color indexed="10"/>
      <name val="Times New Roman"/>
      <family val="1"/>
    </font>
    <font>
      <sz val="20"/>
      <name val="Arial CYR"/>
      <family val="2"/>
    </font>
    <font>
      <b/>
      <sz val="12"/>
      <name val="Times New Roman"/>
      <family val="1"/>
    </font>
    <font>
      <sz val="22"/>
      <name val="Arial CYR"/>
      <family val="2"/>
    </font>
    <font>
      <sz val="15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5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198">
    <xf numFmtId="164" fontId="0" fillId="0" borderId="0" xfId="0" applyAlignment="1">
      <alignment/>
    </xf>
    <xf numFmtId="164" fontId="12" fillId="0" borderId="0" xfId="0" applyFont="1" applyFill="1" applyAlignment="1">
      <alignment/>
    </xf>
    <xf numFmtId="164" fontId="13" fillId="0" borderId="0" xfId="0" applyFont="1" applyFill="1" applyBorder="1" applyAlignment="1">
      <alignment horizontal="center" wrapText="1"/>
    </xf>
    <xf numFmtId="164" fontId="14" fillId="0" borderId="0" xfId="0" applyFont="1" applyFill="1" applyAlignment="1">
      <alignment horizontal="center" wrapText="1"/>
    </xf>
    <xf numFmtId="164" fontId="15" fillId="0" borderId="0" xfId="0" applyFont="1" applyFill="1" applyAlignment="1">
      <alignment/>
    </xf>
    <xf numFmtId="164" fontId="16" fillId="0" borderId="2" xfId="0" applyFont="1" applyFill="1" applyBorder="1" applyAlignment="1">
      <alignment/>
    </xf>
    <xf numFmtId="164" fontId="16" fillId="0" borderId="3" xfId="0" applyFont="1" applyFill="1" applyBorder="1" applyAlignment="1">
      <alignment/>
    </xf>
    <xf numFmtId="164" fontId="16" fillId="0" borderId="4" xfId="0" applyFont="1" applyFill="1" applyBorder="1" applyAlignment="1">
      <alignment horizontal="center"/>
    </xf>
    <xf numFmtId="164" fontId="16" fillId="0" borderId="5" xfId="0" applyFont="1" applyFill="1" applyBorder="1" applyAlignment="1">
      <alignment horizontal="center"/>
    </xf>
    <xf numFmtId="164" fontId="16" fillId="0" borderId="6" xfId="0" applyFont="1" applyFill="1" applyBorder="1" applyAlignment="1">
      <alignment horizontal="center"/>
    </xf>
    <xf numFmtId="164" fontId="16" fillId="0" borderId="7" xfId="0" applyFont="1" applyFill="1" applyBorder="1" applyAlignment="1">
      <alignment horizontal="center"/>
    </xf>
    <xf numFmtId="164" fontId="16" fillId="0" borderId="8" xfId="0" applyFont="1" applyFill="1" applyBorder="1" applyAlignment="1">
      <alignment horizontal="center"/>
    </xf>
    <xf numFmtId="164" fontId="17" fillId="0" borderId="9" xfId="0" applyFont="1" applyFill="1" applyBorder="1" applyAlignment="1">
      <alignment horizontal="center" vertical="center" wrapText="1"/>
    </xf>
    <xf numFmtId="164" fontId="18" fillId="0" borderId="10" xfId="0" applyFont="1" applyFill="1" applyBorder="1" applyAlignment="1">
      <alignment horizontal="center" vertical="center" wrapText="1"/>
    </xf>
    <xf numFmtId="164" fontId="18" fillId="0" borderId="11" xfId="0" applyFont="1" applyFill="1" applyBorder="1" applyAlignment="1">
      <alignment horizontal="center" vertical="center" wrapText="1"/>
    </xf>
    <xf numFmtId="164" fontId="18" fillId="0" borderId="12" xfId="0" applyFont="1" applyFill="1" applyBorder="1" applyAlignment="1">
      <alignment horizontal="center" vertical="center" wrapText="1"/>
    </xf>
    <xf numFmtId="164" fontId="18" fillId="0" borderId="13" xfId="0" applyFont="1" applyFill="1" applyBorder="1" applyAlignment="1">
      <alignment horizontal="center" vertical="center" wrapText="1"/>
    </xf>
    <xf numFmtId="164" fontId="19" fillId="0" borderId="10" xfId="0" applyFont="1" applyFill="1" applyBorder="1" applyAlignment="1">
      <alignment horizontal="center" vertical="center" wrapText="1"/>
    </xf>
    <xf numFmtId="164" fontId="19" fillId="0" borderId="3" xfId="0" applyFont="1" applyFill="1" applyBorder="1" applyAlignment="1">
      <alignment horizontal="center" vertical="center" wrapText="1"/>
    </xf>
    <xf numFmtId="164" fontId="20" fillId="0" borderId="10" xfId="0" applyFont="1" applyFill="1" applyBorder="1" applyAlignment="1">
      <alignment horizontal="center" vertical="center" wrapText="1"/>
    </xf>
    <xf numFmtId="164" fontId="19" fillId="0" borderId="14" xfId="0" applyFont="1" applyFill="1" applyBorder="1" applyAlignment="1">
      <alignment horizontal="center" vertical="center" wrapText="1"/>
    </xf>
    <xf numFmtId="164" fontId="20" fillId="0" borderId="15" xfId="0" applyFont="1" applyFill="1" applyBorder="1" applyAlignment="1">
      <alignment horizontal="center" vertical="center" wrapText="1"/>
    </xf>
    <xf numFmtId="164" fontId="19" fillId="0" borderId="12" xfId="0" applyFont="1" applyFill="1" applyBorder="1" applyAlignment="1">
      <alignment horizontal="center" vertical="center" wrapText="1"/>
    </xf>
    <xf numFmtId="164" fontId="20" fillId="0" borderId="13" xfId="0" applyFont="1" applyFill="1" applyBorder="1" applyAlignment="1">
      <alignment horizontal="center" vertical="center" wrapText="1"/>
    </xf>
    <xf numFmtId="164" fontId="19" fillId="0" borderId="9" xfId="0" applyFont="1" applyFill="1" applyBorder="1" applyAlignment="1">
      <alignment horizontal="center" vertical="center" wrapText="1"/>
    </xf>
    <xf numFmtId="164" fontId="17" fillId="0" borderId="4" xfId="0" applyFont="1" applyFill="1" applyBorder="1" applyAlignment="1">
      <alignment horizontal="center" vertical="center" wrapText="1"/>
    </xf>
    <xf numFmtId="165" fontId="17" fillId="0" borderId="10" xfId="0" applyNumberFormat="1" applyFont="1" applyFill="1" applyBorder="1" applyAlignment="1">
      <alignment horizontal="center" vertical="center" wrapText="1"/>
    </xf>
    <xf numFmtId="164" fontId="17" fillId="0" borderId="8" xfId="0" applyFont="1" applyFill="1" applyBorder="1" applyAlignment="1">
      <alignment horizontal="center" vertical="center" wrapText="1"/>
    </xf>
    <xf numFmtId="164" fontId="17" fillId="0" borderId="10" xfId="0" applyFont="1" applyFill="1" applyBorder="1" applyAlignment="1">
      <alignment horizontal="center" vertical="center" wrapText="1"/>
    </xf>
    <xf numFmtId="164" fontId="17" fillId="0" borderId="0" xfId="0" applyFont="1" applyFill="1" applyBorder="1" applyAlignment="1">
      <alignment horizontal="center" vertical="center" wrapText="1"/>
    </xf>
    <xf numFmtId="165" fontId="17" fillId="0" borderId="9" xfId="0" applyNumberFormat="1" applyFont="1" applyFill="1" applyBorder="1" applyAlignment="1">
      <alignment horizontal="center" vertical="center" wrapText="1"/>
    </xf>
    <xf numFmtId="164" fontId="17" fillId="0" borderId="14" xfId="0" applyFont="1" applyFill="1" applyBorder="1" applyAlignment="1">
      <alignment horizontal="center" vertical="center" wrapText="1"/>
    </xf>
    <xf numFmtId="165" fontId="17" fillId="0" borderId="7" xfId="0" applyNumberFormat="1" applyFont="1" applyFill="1" applyBorder="1" applyAlignment="1">
      <alignment horizontal="center" vertical="center" wrapText="1"/>
    </xf>
    <xf numFmtId="164" fontId="17" fillId="0" borderId="11" xfId="0" applyFont="1" applyFill="1" applyBorder="1" applyAlignment="1">
      <alignment horizontal="center" vertical="center" wrapText="1"/>
    </xf>
    <xf numFmtId="164" fontId="17" fillId="0" borderId="5" xfId="0" applyFont="1" applyFill="1" applyBorder="1" applyAlignment="1">
      <alignment horizontal="center" vertical="center" textRotation="90" wrapText="1"/>
    </xf>
    <xf numFmtId="165" fontId="17" fillId="0" borderId="5" xfId="0" applyNumberFormat="1" applyFont="1" applyFill="1" applyBorder="1" applyAlignment="1">
      <alignment horizontal="center" vertical="center" textRotation="90" wrapText="1"/>
    </xf>
    <xf numFmtId="164" fontId="17" fillId="0" borderId="6" xfId="0" applyFont="1" applyFill="1" applyBorder="1" applyAlignment="1">
      <alignment horizontal="center" vertical="center" textRotation="90" wrapText="1"/>
    </xf>
    <xf numFmtId="164" fontId="16" fillId="0" borderId="10" xfId="0" applyFont="1" applyFill="1" applyBorder="1" applyAlignment="1">
      <alignment horizontal="center" vertical="center" wrapText="1"/>
    </xf>
    <xf numFmtId="164" fontId="16" fillId="0" borderId="9" xfId="0" applyFont="1" applyFill="1" applyBorder="1" applyAlignment="1">
      <alignment horizontal="center" vertical="center" wrapText="1"/>
    </xf>
    <xf numFmtId="164" fontId="16" fillId="0" borderId="15" xfId="0" applyFont="1" applyFill="1" applyBorder="1" applyAlignment="1">
      <alignment horizontal="center" vertical="center" wrapText="1"/>
    </xf>
    <xf numFmtId="164" fontId="16" fillId="0" borderId="12" xfId="0" applyFont="1" applyFill="1" applyBorder="1" applyAlignment="1">
      <alignment horizontal="center" vertical="center" wrapText="1"/>
    </xf>
    <xf numFmtId="164" fontId="16" fillId="0" borderId="13" xfId="0" applyFont="1" applyFill="1" applyBorder="1" applyAlignment="1">
      <alignment horizontal="center" vertical="center" wrapText="1"/>
    </xf>
    <xf numFmtId="164" fontId="16" fillId="0" borderId="2" xfId="0" applyFont="1" applyFill="1" applyBorder="1" applyAlignment="1">
      <alignment horizontal="center" vertical="center" wrapText="1"/>
    </xf>
    <xf numFmtId="164" fontId="16" fillId="0" borderId="9" xfId="0" applyFont="1" applyFill="1" applyBorder="1" applyAlignment="1">
      <alignment horizontal="center" vertical="center"/>
    </xf>
    <xf numFmtId="164" fontId="16" fillId="0" borderId="3" xfId="0" applyFont="1" applyFill="1" applyBorder="1" applyAlignment="1">
      <alignment horizontal="center" vertical="center" wrapText="1"/>
    </xf>
    <xf numFmtId="164" fontId="16" fillId="0" borderId="14" xfId="0" applyFont="1" applyFill="1" applyBorder="1" applyAlignment="1">
      <alignment horizontal="center" vertical="center" wrapText="1"/>
    </xf>
    <xf numFmtId="164" fontId="16" fillId="0" borderId="0" xfId="0" applyFont="1" applyFill="1" applyBorder="1" applyAlignment="1">
      <alignment horizontal="center" vertical="center" wrapText="1"/>
    </xf>
    <xf numFmtId="164" fontId="16" fillId="0" borderId="10" xfId="0" applyFont="1" applyFill="1" applyBorder="1" applyAlignment="1">
      <alignment horizontal="center" vertical="center"/>
    </xf>
    <xf numFmtId="164" fontId="16" fillId="0" borderId="11" xfId="0" applyFont="1" applyFill="1" applyBorder="1" applyAlignment="1">
      <alignment horizontal="center" vertical="center" wrapText="1"/>
    </xf>
    <xf numFmtId="164" fontId="16" fillId="0" borderId="16" xfId="0" applyFont="1" applyFill="1" applyBorder="1" applyAlignment="1">
      <alignment horizontal="center" vertical="center" wrapText="1"/>
    </xf>
    <xf numFmtId="164" fontId="16" fillId="0" borderId="16" xfId="0" applyFont="1" applyFill="1" applyBorder="1" applyAlignment="1">
      <alignment horizontal="center" vertical="center"/>
    </xf>
    <xf numFmtId="164" fontId="16" fillId="0" borderId="17" xfId="0" applyFont="1" applyFill="1" applyBorder="1" applyAlignment="1">
      <alignment horizontal="center" vertical="center" wrapText="1"/>
    </xf>
    <xf numFmtId="164" fontId="16" fillId="0" borderId="18" xfId="0" applyFont="1" applyFill="1" applyBorder="1" applyAlignment="1">
      <alignment horizontal="center" vertical="center" wrapText="1"/>
    </xf>
    <xf numFmtId="164" fontId="21" fillId="0" borderId="19" xfId="0" applyFont="1" applyFill="1" applyBorder="1" applyAlignment="1">
      <alignment/>
    </xf>
    <xf numFmtId="164" fontId="21" fillId="0" borderId="10" xfId="0" applyFont="1" applyFill="1" applyBorder="1" applyAlignment="1">
      <alignment/>
    </xf>
    <xf numFmtId="164" fontId="16" fillId="0" borderId="20" xfId="0" applyFont="1" applyFill="1" applyBorder="1" applyAlignment="1">
      <alignment/>
    </xf>
    <xf numFmtId="166" fontId="16" fillId="0" borderId="21" xfId="0" applyNumberFormat="1" applyFont="1" applyFill="1" applyBorder="1" applyAlignment="1">
      <alignment/>
    </xf>
    <xf numFmtId="164" fontId="16" fillId="0" borderId="22" xfId="0" applyFont="1" applyFill="1" applyBorder="1" applyAlignment="1">
      <alignment/>
    </xf>
    <xf numFmtId="167" fontId="16" fillId="0" borderId="22" xfId="0" applyNumberFormat="1" applyFont="1" applyFill="1" applyBorder="1" applyAlignment="1">
      <alignment/>
    </xf>
    <xf numFmtId="168" fontId="18" fillId="0" borderId="22" xfId="0" applyNumberFormat="1" applyFont="1" applyFill="1" applyBorder="1" applyAlignment="1">
      <alignment/>
    </xf>
    <xf numFmtId="168" fontId="18" fillId="0" borderId="23" xfId="0" applyNumberFormat="1" applyFont="1" applyFill="1" applyBorder="1" applyAlignment="1">
      <alignment/>
    </xf>
    <xf numFmtId="164" fontId="16" fillId="0" borderId="24" xfId="0" applyFont="1" applyFill="1" applyBorder="1" applyAlignment="1">
      <alignment/>
    </xf>
    <xf numFmtId="164" fontId="16" fillId="0" borderId="25" xfId="0" applyFont="1" applyFill="1" applyBorder="1" applyAlignment="1">
      <alignment/>
    </xf>
    <xf numFmtId="164" fontId="16" fillId="0" borderId="26" xfId="0" applyFont="1" applyFill="1" applyBorder="1" applyAlignment="1">
      <alignment/>
    </xf>
    <xf numFmtId="168" fontId="18" fillId="0" borderId="26" xfId="0" applyNumberFormat="1" applyFont="1" applyFill="1" applyBorder="1" applyAlignment="1">
      <alignment/>
    </xf>
    <xf numFmtId="164" fontId="16" fillId="0" borderId="27" xfId="0" applyFont="1" applyFill="1" applyBorder="1" applyAlignment="1">
      <alignment/>
    </xf>
    <xf numFmtId="164" fontId="18" fillId="0" borderId="28" xfId="0" applyFont="1" applyFill="1" applyBorder="1" applyAlignment="1">
      <alignment/>
    </xf>
    <xf numFmtId="168" fontId="18" fillId="0" borderId="29" xfId="0" applyNumberFormat="1" applyFont="1" applyFill="1" applyBorder="1" applyAlignment="1">
      <alignment/>
    </xf>
    <xf numFmtId="168" fontId="18" fillId="0" borderId="16" xfId="0" applyNumberFormat="1" applyFont="1" applyFill="1" applyBorder="1" applyAlignment="1">
      <alignment/>
    </xf>
    <xf numFmtId="168" fontId="18" fillId="0" borderId="30" xfId="0" applyNumberFormat="1" applyFont="1" applyFill="1" applyBorder="1" applyAlignment="1">
      <alignment/>
    </xf>
    <xf numFmtId="164" fontId="22" fillId="0" borderId="31" xfId="0" applyFont="1" applyFill="1" applyBorder="1" applyAlignment="1">
      <alignment/>
    </xf>
    <xf numFmtId="164" fontId="23" fillId="0" borderId="10" xfId="0" applyFont="1" applyFill="1" applyBorder="1" applyAlignment="1">
      <alignment/>
    </xf>
    <xf numFmtId="164" fontId="23" fillId="0" borderId="32" xfId="0" applyFont="1" applyFill="1" applyBorder="1" applyAlignment="1">
      <alignment/>
    </xf>
    <xf numFmtId="164" fontId="23" fillId="0" borderId="5" xfId="0" applyFont="1" applyFill="1" applyBorder="1" applyAlignment="1">
      <alignment/>
    </xf>
    <xf numFmtId="168" fontId="23" fillId="0" borderId="5" xfId="0" applyNumberFormat="1" applyFont="1" applyFill="1" applyBorder="1" applyAlignment="1">
      <alignment/>
    </xf>
    <xf numFmtId="168" fontId="23" fillId="0" borderId="33" xfId="0" applyNumberFormat="1" applyFont="1" applyFill="1" applyBorder="1" applyAlignment="1">
      <alignment/>
    </xf>
    <xf numFmtId="164" fontId="21" fillId="0" borderId="19" xfId="0" applyFont="1" applyFill="1" applyBorder="1" applyAlignment="1">
      <alignment/>
    </xf>
    <xf numFmtId="169" fontId="16" fillId="0" borderId="34" xfId="0" applyNumberFormat="1" applyFont="1" applyFill="1" applyBorder="1" applyAlignment="1">
      <alignment/>
    </xf>
    <xf numFmtId="164" fontId="16" fillId="0" borderId="34" xfId="0" applyFont="1" applyFill="1" applyBorder="1" applyAlignment="1">
      <alignment horizontal="left" wrapText="1"/>
    </xf>
    <xf numFmtId="164" fontId="16" fillId="0" borderId="34" xfId="0" applyFont="1" applyFill="1" applyBorder="1" applyAlignment="1">
      <alignment horizontal="center" wrapText="1"/>
    </xf>
    <xf numFmtId="168" fontId="19" fillId="0" borderId="34" xfId="0" applyNumberFormat="1" applyFont="1" applyFill="1" applyBorder="1" applyAlignment="1">
      <alignment/>
    </xf>
    <xf numFmtId="164" fontId="16" fillId="0" borderId="35" xfId="0" applyFont="1" applyBorder="1" applyAlignment="1">
      <alignment wrapText="1"/>
    </xf>
    <xf numFmtId="166" fontId="16" fillId="0" borderId="34" xfId="0" applyNumberFormat="1" applyFont="1" applyFill="1" applyBorder="1" applyAlignment="1">
      <alignment/>
    </xf>
    <xf numFmtId="164" fontId="16" fillId="0" borderId="34" xfId="0" applyFont="1" applyBorder="1" applyAlignment="1">
      <alignment/>
    </xf>
    <xf numFmtId="168" fontId="19" fillId="0" borderId="34" xfId="0" applyNumberFormat="1" applyFont="1" applyFill="1" applyBorder="1" applyAlignment="1">
      <alignment/>
    </xf>
    <xf numFmtId="168" fontId="19" fillId="0" borderId="22" xfId="0" applyNumberFormat="1" applyFont="1" applyFill="1" applyBorder="1" applyAlignment="1">
      <alignment/>
    </xf>
    <xf numFmtId="164" fontId="16" fillId="0" borderId="34" xfId="0" applyFont="1" applyFill="1" applyBorder="1" applyAlignment="1">
      <alignment horizontal="center" wrapText="1"/>
    </xf>
    <xf numFmtId="164" fontId="16" fillId="0" borderId="35" xfId="0" applyFont="1" applyBorder="1" applyAlignment="1">
      <alignment wrapText="1"/>
    </xf>
    <xf numFmtId="164" fontId="24" fillId="0" borderId="34" xfId="0" applyFont="1" applyFill="1" applyBorder="1" applyAlignment="1">
      <alignment horizontal="center" wrapText="1"/>
    </xf>
    <xf numFmtId="166" fontId="16" fillId="0" borderId="34" xfId="0" applyNumberFormat="1" applyFont="1" applyFill="1" applyBorder="1" applyAlignment="1">
      <alignment/>
    </xf>
    <xf numFmtId="168" fontId="14" fillId="0" borderId="36" xfId="0" applyNumberFormat="1" applyFont="1" applyFill="1" applyBorder="1" applyAlignment="1">
      <alignment/>
    </xf>
    <xf numFmtId="168" fontId="23" fillId="0" borderId="11" xfId="0" applyNumberFormat="1" applyFont="1" applyFill="1" applyBorder="1" applyAlignment="1">
      <alignment/>
    </xf>
    <xf numFmtId="168" fontId="20" fillId="0" borderId="5" xfId="0" applyNumberFormat="1" applyFont="1" applyFill="1" applyBorder="1" applyAlignment="1">
      <alignment/>
    </xf>
    <xf numFmtId="164" fontId="21" fillId="0" borderId="36" xfId="0" applyFont="1" applyFill="1" applyBorder="1" applyAlignment="1">
      <alignment/>
    </xf>
    <xf numFmtId="164" fontId="14" fillId="0" borderId="36" xfId="0" applyFont="1" applyFill="1" applyBorder="1" applyAlignment="1">
      <alignment/>
    </xf>
    <xf numFmtId="164" fontId="23" fillId="0" borderId="37" xfId="0" applyFont="1" applyFill="1" applyBorder="1" applyAlignment="1">
      <alignment/>
    </xf>
    <xf numFmtId="164" fontId="23" fillId="0" borderId="38" xfId="0" applyFont="1" applyFill="1" applyBorder="1" applyAlignment="1">
      <alignment/>
    </xf>
    <xf numFmtId="168" fontId="23" fillId="0" borderId="38" xfId="0" applyNumberFormat="1" applyFont="1" applyFill="1" applyBorder="1" applyAlignment="1">
      <alignment/>
    </xf>
    <xf numFmtId="164" fontId="23" fillId="0" borderId="39" xfId="0" applyFont="1" applyFill="1" applyBorder="1" applyAlignment="1">
      <alignment/>
    </xf>
    <xf numFmtId="164" fontId="15" fillId="0" borderId="20" xfId="0" applyFont="1" applyFill="1" applyBorder="1" applyAlignment="1">
      <alignment/>
    </xf>
    <xf numFmtId="165" fontId="18" fillId="0" borderId="21" xfId="0" applyNumberFormat="1" applyFont="1" applyFill="1" applyBorder="1" applyAlignment="1">
      <alignment/>
    </xf>
    <xf numFmtId="165" fontId="18" fillId="0" borderId="22" xfId="0" applyNumberFormat="1" applyFont="1" applyFill="1" applyBorder="1" applyAlignment="1">
      <alignment/>
    </xf>
    <xf numFmtId="165" fontId="19" fillId="0" borderId="22" xfId="0" applyNumberFormat="1" applyFont="1" applyFill="1" applyBorder="1" applyAlignment="1">
      <alignment/>
    </xf>
    <xf numFmtId="170" fontId="19" fillId="0" borderId="22" xfId="0" applyNumberFormat="1" applyFont="1" applyFill="1" applyBorder="1" applyAlignment="1">
      <alignment/>
    </xf>
    <xf numFmtId="165" fontId="19" fillId="0" borderId="23" xfId="0" applyNumberFormat="1" applyFont="1" applyFill="1" applyBorder="1" applyAlignment="1">
      <alignment/>
    </xf>
    <xf numFmtId="164" fontId="14" fillId="0" borderId="31" xfId="0" applyFont="1" applyFill="1" applyBorder="1" applyAlignment="1">
      <alignment/>
    </xf>
    <xf numFmtId="165" fontId="23" fillId="0" borderId="28" xfId="0" applyNumberFormat="1" applyFont="1" applyFill="1" applyBorder="1" applyAlignment="1">
      <alignment/>
    </xf>
    <xf numFmtId="165" fontId="23" fillId="0" borderId="16" xfId="0" applyNumberFormat="1" applyFont="1" applyFill="1" applyBorder="1" applyAlignment="1">
      <alignment/>
    </xf>
    <xf numFmtId="165" fontId="20" fillId="0" borderId="16" xfId="0" applyNumberFormat="1" applyFont="1" applyFill="1" applyBorder="1" applyAlignment="1">
      <alignment/>
    </xf>
    <xf numFmtId="165" fontId="20" fillId="0" borderId="40" xfId="0" applyNumberFormat="1" applyFont="1" applyFill="1" applyBorder="1" applyAlignment="1">
      <alignment/>
    </xf>
    <xf numFmtId="164" fontId="15" fillId="0" borderId="36" xfId="0" applyFont="1" applyFill="1" applyBorder="1" applyAlignment="1">
      <alignment/>
    </xf>
    <xf numFmtId="165" fontId="23" fillId="0" borderId="37" xfId="0" applyNumberFormat="1" applyFont="1" applyFill="1" applyBorder="1" applyAlignment="1">
      <alignment/>
    </xf>
    <xf numFmtId="165" fontId="18" fillId="0" borderId="38" xfId="0" applyNumberFormat="1" applyFont="1" applyFill="1" applyBorder="1" applyAlignment="1">
      <alignment/>
    </xf>
    <xf numFmtId="165" fontId="19" fillId="0" borderId="38" xfId="0" applyNumberFormat="1" applyFont="1" applyFill="1" applyBorder="1" applyAlignment="1">
      <alignment/>
    </xf>
    <xf numFmtId="170" fontId="19" fillId="0" borderId="38" xfId="0" applyNumberFormat="1" applyFont="1" applyFill="1" applyBorder="1" applyAlignment="1">
      <alignment/>
    </xf>
    <xf numFmtId="165" fontId="19" fillId="0" borderId="39" xfId="0" applyNumberFormat="1" applyFont="1" applyFill="1" applyBorder="1" applyAlignment="1">
      <alignment/>
    </xf>
    <xf numFmtId="165" fontId="16" fillId="0" borderId="21" xfId="0" applyNumberFormat="1" applyFont="1" applyFill="1" applyBorder="1" applyAlignment="1">
      <alignment wrapText="1"/>
    </xf>
    <xf numFmtId="165" fontId="16" fillId="0" borderId="22" xfId="0" applyNumberFormat="1" applyFont="1" applyFill="1" applyBorder="1" applyAlignment="1">
      <alignment wrapText="1"/>
    </xf>
    <xf numFmtId="171" fontId="19" fillId="0" borderId="22" xfId="0" applyNumberFormat="1" applyFont="1" applyFill="1" applyBorder="1" applyAlignment="1">
      <alignment wrapText="1"/>
    </xf>
    <xf numFmtId="168" fontId="19" fillId="0" borderId="23" xfId="0" applyNumberFormat="1" applyFont="1" applyFill="1" applyBorder="1" applyAlignment="1">
      <alignment/>
    </xf>
    <xf numFmtId="165" fontId="23" fillId="0" borderId="21" xfId="0" applyNumberFormat="1" applyFont="1" applyFill="1" applyBorder="1" applyAlignment="1">
      <alignment/>
    </xf>
    <xf numFmtId="168" fontId="20" fillId="0" borderId="22" xfId="0" applyNumberFormat="1" applyFont="1" applyFill="1" applyBorder="1" applyAlignment="1">
      <alignment/>
    </xf>
    <xf numFmtId="165" fontId="20" fillId="0" borderId="22" xfId="0" applyNumberFormat="1" applyFont="1" applyFill="1" applyBorder="1" applyAlignment="1">
      <alignment/>
    </xf>
    <xf numFmtId="168" fontId="20" fillId="0" borderId="41" xfId="0" applyNumberFormat="1" applyFont="1" applyFill="1" applyBorder="1" applyAlignment="1">
      <alignment/>
    </xf>
    <xf numFmtId="164" fontId="15" fillId="0" borderId="31" xfId="0" applyFont="1" applyFill="1" applyBorder="1" applyAlignment="1">
      <alignment/>
    </xf>
    <xf numFmtId="165" fontId="23" fillId="0" borderId="42" xfId="0" applyNumberFormat="1" applyFont="1" applyFill="1" applyBorder="1" applyAlignment="1">
      <alignment/>
    </xf>
    <xf numFmtId="165" fontId="18" fillId="0" borderId="16" xfId="0" applyNumberFormat="1" applyFont="1" applyFill="1" applyBorder="1" applyAlignment="1">
      <alignment/>
    </xf>
    <xf numFmtId="170" fontId="19" fillId="0" borderId="16" xfId="0" applyNumberFormat="1" applyFont="1" applyFill="1" applyBorder="1" applyAlignment="1">
      <alignment/>
    </xf>
    <xf numFmtId="165" fontId="19" fillId="0" borderId="16" xfId="0" applyNumberFormat="1" applyFont="1" applyFill="1" applyBorder="1" applyAlignment="1">
      <alignment/>
    </xf>
    <xf numFmtId="168" fontId="19" fillId="0" borderId="16" xfId="0" applyNumberFormat="1" applyFont="1" applyFill="1" applyBorder="1" applyAlignment="1">
      <alignment/>
    </xf>
    <xf numFmtId="168" fontId="19" fillId="0" borderId="30" xfId="0" applyNumberFormat="1" applyFont="1" applyFill="1" applyBorder="1" applyAlignment="1">
      <alignment/>
    </xf>
    <xf numFmtId="164" fontId="14" fillId="0" borderId="10" xfId="0" applyFont="1" applyFill="1" applyBorder="1" applyAlignment="1">
      <alignment/>
    </xf>
    <xf numFmtId="165" fontId="23" fillId="0" borderId="11" xfId="0" applyNumberFormat="1" applyFont="1" applyFill="1" applyBorder="1" applyAlignment="1">
      <alignment/>
    </xf>
    <xf numFmtId="165" fontId="23" fillId="0" borderId="5" xfId="0" applyNumberFormat="1" applyFont="1" applyFill="1" applyBorder="1" applyAlignment="1">
      <alignment/>
    </xf>
    <xf numFmtId="168" fontId="20" fillId="0" borderId="33" xfId="0" applyNumberFormat="1" applyFont="1" applyFill="1" applyBorder="1" applyAlignment="1">
      <alignment/>
    </xf>
    <xf numFmtId="164" fontId="21" fillId="0" borderId="10" xfId="0" applyFont="1" applyFill="1" applyBorder="1" applyAlignment="1">
      <alignment/>
    </xf>
    <xf numFmtId="172" fontId="21" fillId="0" borderId="10" xfId="0" applyNumberFormat="1" applyFont="1" applyFill="1" applyBorder="1" applyAlignment="1">
      <alignment/>
    </xf>
    <xf numFmtId="164" fontId="15" fillId="0" borderId="43" xfId="0" applyFont="1" applyFill="1" applyBorder="1" applyAlignment="1">
      <alignment/>
    </xf>
    <xf numFmtId="165" fontId="18" fillId="0" borderId="23" xfId="0" applyNumberFormat="1" applyFont="1" applyFill="1" applyBorder="1" applyAlignment="1">
      <alignment/>
    </xf>
    <xf numFmtId="164" fontId="15" fillId="0" borderId="44" xfId="0" applyFont="1" applyFill="1" applyBorder="1" applyAlignment="1">
      <alignment/>
    </xf>
    <xf numFmtId="165" fontId="18" fillId="0" borderId="45" xfId="0" applyNumberFormat="1" applyFont="1" applyFill="1" applyBorder="1" applyAlignment="1">
      <alignment/>
    </xf>
    <xf numFmtId="165" fontId="18" fillId="0" borderId="29" xfId="0" applyNumberFormat="1" applyFont="1" applyFill="1" applyBorder="1" applyAlignment="1">
      <alignment/>
    </xf>
    <xf numFmtId="165" fontId="18" fillId="0" borderId="30" xfId="0" applyNumberFormat="1" applyFont="1" applyFill="1" applyBorder="1" applyAlignment="1">
      <alignment/>
    </xf>
    <xf numFmtId="164" fontId="14" fillId="0" borderId="37" xfId="0" applyFont="1" applyFill="1" applyBorder="1" applyAlignment="1">
      <alignment/>
    </xf>
    <xf numFmtId="165" fontId="23" fillId="0" borderId="46" xfId="0" applyNumberFormat="1" applyFont="1" applyFill="1" applyBorder="1" applyAlignment="1">
      <alignment/>
    </xf>
    <xf numFmtId="165" fontId="23" fillId="0" borderId="35" xfId="0" applyNumberFormat="1" applyFont="1" applyFill="1" applyBorder="1" applyAlignment="1">
      <alignment/>
    </xf>
    <xf numFmtId="172" fontId="23" fillId="0" borderId="35" xfId="0" applyNumberFormat="1" applyFont="1" applyFill="1" applyBorder="1" applyAlignment="1">
      <alignment/>
    </xf>
    <xf numFmtId="165" fontId="20" fillId="0" borderId="35" xfId="0" applyNumberFormat="1" applyFont="1" applyFill="1" applyBorder="1" applyAlignment="1">
      <alignment/>
    </xf>
    <xf numFmtId="165" fontId="20" fillId="0" borderId="47" xfId="0" applyNumberFormat="1" applyFont="1" applyFill="1" applyBorder="1" applyAlignment="1">
      <alignment/>
    </xf>
    <xf numFmtId="164" fontId="14" fillId="0" borderId="48" xfId="0" applyFont="1" applyFill="1" applyBorder="1" applyAlignment="1">
      <alignment/>
    </xf>
    <xf numFmtId="165" fontId="23" fillId="0" borderId="49" xfId="0" applyNumberFormat="1" applyFont="1" applyFill="1" applyBorder="1" applyAlignment="1">
      <alignment/>
    </xf>
    <xf numFmtId="165" fontId="23" fillId="0" borderId="50" xfId="0" applyNumberFormat="1" applyFont="1" applyFill="1" applyBorder="1" applyAlignment="1">
      <alignment/>
    </xf>
    <xf numFmtId="168" fontId="20" fillId="0" borderId="50" xfId="0" applyNumberFormat="1" applyFont="1" applyFill="1" applyBorder="1" applyAlignment="1">
      <alignment/>
    </xf>
    <xf numFmtId="164" fontId="25" fillId="0" borderId="0" xfId="0" applyFont="1" applyFill="1" applyBorder="1" applyAlignment="1">
      <alignment/>
    </xf>
    <xf numFmtId="165" fontId="25" fillId="0" borderId="0" xfId="0" applyNumberFormat="1" applyFont="1" applyFill="1" applyBorder="1" applyAlignment="1">
      <alignment/>
    </xf>
    <xf numFmtId="170" fontId="25" fillId="0" borderId="0" xfId="0" applyNumberFormat="1" applyFont="1" applyFill="1" applyBorder="1" applyAlignment="1">
      <alignment/>
    </xf>
    <xf numFmtId="168" fontId="25" fillId="0" borderId="0" xfId="0" applyNumberFormat="1" applyFont="1" applyFill="1" applyBorder="1" applyAlignment="1">
      <alignment/>
    </xf>
    <xf numFmtId="164" fontId="26" fillId="0" borderId="0" xfId="0" applyFont="1" applyFill="1" applyAlignment="1">
      <alignment/>
    </xf>
    <xf numFmtId="164" fontId="19" fillId="0" borderId="0" xfId="0" applyFont="1" applyFill="1" applyBorder="1" applyAlignment="1">
      <alignment horizontal="left"/>
    </xf>
    <xf numFmtId="164" fontId="19" fillId="0" borderId="0" xfId="0" applyFont="1" applyFill="1" applyAlignment="1">
      <alignment/>
    </xf>
    <xf numFmtId="164" fontId="27" fillId="0" borderId="0" xfId="0" applyFont="1" applyFill="1" applyAlignment="1">
      <alignment/>
    </xf>
    <xf numFmtId="164" fontId="28" fillId="0" borderId="0" xfId="0" applyFont="1" applyFill="1" applyAlignment="1">
      <alignment/>
    </xf>
    <xf numFmtId="164" fontId="27" fillId="0" borderId="0" xfId="0" applyFont="1" applyFill="1" applyBorder="1" applyAlignment="1">
      <alignment horizontal="center"/>
    </xf>
    <xf numFmtId="164" fontId="27" fillId="0" borderId="0" xfId="0" applyFont="1" applyFill="1" applyAlignment="1">
      <alignment horizontal="left"/>
    </xf>
    <xf numFmtId="164" fontId="19" fillId="0" borderId="0" xfId="0" applyFont="1" applyFill="1" applyAlignment="1">
      <alignment horizontal="center"/>
    </xf>
    <xf numFmtId="164" fontId="17" fillId="0" borderId="0" xfId="0" applyFont="1" applyFill="1" applyAlignment="1">
      <alignment/>
    </xf>
    <xf numFmtId="164" fontId="29" fillId="0" borderId="0" xfId="0" applyFont="1" applyAlignment="1">
      <alignment/>
    </xf>
    <xf numFmtId="164" fontId="17" fillId="0" borderId="0" xfId="0" applyFont="1" applyFill="1" applyBorder="1" applyAlignment="1">
      <alignment/>
    </xf>
    <xf numFmtId="164" fontId="16" fillId="0" borderId="0" xfId="0" applyFont="1" applyFill="1" applyBorder="1" applyAlignment="1">
      <alignment/>
    </xf>
    <xf numFmtId="164" fontId="29" fillId="0" borderId="0" xfId="0" applyFont="1" applyBorder="1" applyAlignment="1">
      <alignment/>
    </xf>
    <xf numFmtId="164" fontId="17" fillId="0" borderId="0" xfId="0" applyFont="1" applyFill="1" applyAlignment="1">
      <alignment horizontal="center"/>
    </xf>
    <xf numFmtId="164" fontId="27" fillId="0" borderId="0" xfId="0" applyFont="1" applyFill="1" applyAlignment="1">
      <alignment horizontal="center"/>
    </xf>
    <xf numFmtId="164" fontId="19" fillId="0" borderId="0" xfId="0" applyFont="1" applyFill="1" applyAlignment="1">
      <alignment/>
    </xf>
    <xf numFmtId="164" fontId="30" fillId="0" borderId="0" xfId="0" applyFont="1" applyFill="1" applyAlignment="1">
      <alignment/>
    </xf>
    <xf numFmtId="164" fontId="30" fillId="0" borderId="0" xfId="0" applyFont="1" applyFill="1" applyBorder="1" applyAlignment="1">
      <alignment/>
    </xf>
    <xf numFmtId="164" fontId="26" fillId="0" borderId="0" xfId="0" applyFont="1" applyFill="1" applyBorder="1" applyAlignment="1">
      <alignment/>
    </xf>
    <xf numFmtId="164" fontId="26" fillId="0" borderId="0" xfId="0" applyFont="1" applyFill="1" applyBorder="1" applyAlignment="1">
      <alignment horizontal="center"/>
    </xf>
    <xf numFmtId="164" fontId="26" fillId="0" borderId="0" xfId="0" applyFont="1" applyFill="1" applyAlignment="1">
      <alignment horizontal="center"/>
    </xf>
    <xf numFmtId="164" fontId="31" fillId="0" borderId="0" xfId="0" applyFont="1" applyFill="1" applyAlignment="1">
      <alignment/>
    </xf>
    <xf numFmtId="164" fontId="20" fillId="0" borderId="0" xfId="0" applyFont="1" applyFill="1" applyAlignment="1">
      <alignment/>
    </xf>
    <xf numFmtId="164" fontId="23" fillId="0" borderId="0" xfId="0" applyFont="1" applyFill="1" applyAlignment="1">
      <alignment/>
    </xf>
    <xf numFmtId="173" fontId="32" fillId="0" borderId="0" xfId="0" applyNumberFormat="1" applyFont="1" applyFill="1" applyAlignment="1">
      <alignment/>
    </xf>
    <xf numFmtId="164" fontId="33" fillId="0" borderId="0" xfId="0" applyFont="1" applyFill="1" applyAlignment="1">
      <alignment/>
    </xf>
    <xf numFmtId="164" fontId="34" fillId="0" borderId="0" xfId="0" applyFont="1" applyFill="1" applyAlignment="1">
      <alignment/>
    </xf>
    <xf numFmtId="166" fontId="23" fillId="0" borderId="0" xfId="0" applyNumberFormat="1" applyFont="1" applyFill="1" applyAlignment="1">
      <alignment/>
    </xf>
    <xf numFmtId="164" fontId="21" fillId="0" borderId="0" xfId="0" applyFont="1" applyFill="1" applyAlignment="1">
      <alignment/>
    </xf>
    <xf numFmtId="164" fontId="35" fillId="0" borderId="0" xfId="0" applyFont="1" applyFill="1" applyAlignment="1">
      <alignment/>
    </xf>
    <xf numFmtId="164" fontId="18" fillId="0" borderId="0" xfId="0" applyFont="1" applyFill="1" applyAlignment="1">
      <alignment/>
    </xf>
    <xf numFmtId="164" fontId="24" fillId="0" borderId="51" xfId="0" applyFont="1" applyFill="1" applyBorder="1" applyAlignment="1" applyProtection="1">
      <alignment horizontal="center" wrapText="1"/>
      <protection locked="0"/>
    </xf>
    <xf numFmtId="168" fontId="24" fillId="0" borderId="52" xfId="0" applyNumberFormat="1" applyFont="1" applyFill="1" applyBorder="1" applyAlignment="1" applyProtection="1">
      <alignment horizontal="center" wrapText="1"/>
      <protection locked="0"/>
    </xf>
    <xf numFmtId="168" fontId="36" fillId="0" borderId="52" xfId="0" applyNumberFormat="1" applyFont="1" applyFill="1" applyBorder="1" applyAlignment="1" applyProtection="1">
      <alignment horizontal="right"/>
      <protection locked="0"/>
    </xf>
    <xf numFmtId="164" fontId="24" fillId="0" borderId="35" xfId="0" applyFont="1" applyFill="1" applyBorder="1" applyAlignment="1">
      <alignment wrapText="1"/>
    </xf>
    <xf numFmtId="166" fontId="24" fillId="0" borderId="53" xfId="0" applyNumberFormat="1" applyFont="1" applyFill="1" applyBorder="1" applyAlignment="1" applyProtection="1">
      <alignment horizontal="center"/>
      <protection locked="0"/>
    </xf>
    <xf numFmtId="164" fontId="16" fillId="0" borderId="51" xfId="0" applyFont="1" applyFill="1" applyBorder="1" applyAlignment="1" applyProtection="1">
      <alignment horizontal="center" wrapText="1"/>
      <protection locked="0"/>
    </xf>
    <xf numFmtId="168" fontId="16" fillId="0" borderId="52" xfId="0" applyNumberFormat="1" applyFont="1" applyFill="1" applyBorder="1" applyAlignment="1" applyProtection="1">
      <alignment horizontal="center" wrapText="1"/>
      <protection locked="0"/>
    </xf>
    <xf numFmtId="168" fontId="16" fillId="0" borderId="52" xfId="0" applyNumberFormat="1" applyFont="1" applyFill="1" applyBorder="1" applyAlignment="1" applyProtection="1">
      <alignment horizontal="right"/>
      <protection locked="0"/>
    </xf>
    <xf numFmtId="164" fontId="16" fillId="0" borderId="35" xfId="0" applyFont="1" applyFill="1" applyBorder="1" applyAlignment="1">
      <alignment wrapText="1"/>
    </xf>
    <xf numFmtId="166" fontId="16" fillId="0" borderId="34" xfId="0" applyNumberFormat="1" applyFont="1" applyFill="1" applyBorder="1" applyAlignment="1" applyProtection="1">
      <alignment horizontal="center"/>
      <protection locked="0"/>
    </xf>
  </cellXfs>
  <cellStyles count="3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1 2" xfId="21"/>
    <cellStyle name="Accent 2 1" xfId="22"/>
    <cellStyle name="Accent 2 2" xfId="23"/>
    <cellStyle name="Accent 3 1" xfId="24"/>
    <cellStyle name="Accent 3 2" xfId="25"/>
    <cellStyle name="Accent 4" xfId="26"/>
    <cellStyle name="Accent 5" xfId="27"/>
    <cellStyle name="Bad 1" xfId="28"/>
    <cellStyle name="Bad 2" xfId="29"/>
    <cellStyle name="Error 1" xfId="30"/>
    <cellStyle name="Error 2" xfId="31"/>
    <cellStyle name="Footnote 1" xfId="32"/>
    <cellStyle name="Footnote 2" xfId="33"/>
    <cellStyle name="Good 1" xfId="34"/>
    <cellStyle name="Good 2" xfId="35"/>
    <cellStyle name="Heading 1 1" xfId="36"/>
    <cellStyle name="Heading 1 2" xfId="37"/>
    <cellStyle name="Heading 2 1" xfId="38"/>
    <cellStyle name="Heading 2 2" xfId="39"/>
    <cellStyle name="Heading 3" xfId="40"/>
    <cellStyle name="Heading 4" xfId="41"/>
    <cellStyle name="Neutral 1" xfId="42"/>
    <cellStyle name="Neutral 2" xfId="43"/>
    <cellStyle name="Note 1" xfId="44"/>
    <cellStyle name="Note 2" xfId="45"/>
    <cellStyle name="Status 1" xfId="46"/>
    <cellStyle name="Status 2" xfId="47"/>
    <cellStyle name="Text 1" xfId="48"/>
    <cellStyle name="Text 2" xfId="49"/>
    <cellStyle name="Warning 1" xfId="50"/>
    <cellStyle name="Warning 2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1"/>
  <sheetViews>
    <sheetView zoomScale="41" zoomScaleNormal="41" zoomScaleSheetLayoutView="42" workbookViewId="0" topLeftCell="A25">
      <selection activeCell="K34" sqref="K34"/>
    </sheetView>
  </sheetViews>
  <sheetFormatPr defaultColWidth="9.140625" defaultRowHeight="12.75"/>
  <cols>
    <col min="1" max="1" width="11.421875" style="0" customWidth="1"/>
    <col min="2" max="2" width="45.8515625" style="0" customWidth="1"/>
    <col min="3" max="3" width="25.421875" style="0" customWidth="1"/>
    <col min="4" max="4" width="29.421875" style="0" customWidth="1"/>
    <col min="5" max="5" width="33.7109375" style="0" customWidth="1"/>
    <col min="6" max="6" width="22.421875" style="0" customWidth="1"/>
    <col min="7" max="7" width="22.7109375" style="0" customWidth="1"/>
    <col min="8" max="8" width="29.7109375" style="0" customWidth="1"/>
    <col min="9" max="10" width="11.421875" style="0" customWidth="1"/>
    <col min="11" max="11" width="30.8515625" style="0" customWidth="1"/>
    <col min="12" max="12" width="29.421875" style="0" customWidth="1"/>
    <col min="13" max="13" width="11.421875" style="0" customWidth="1"/>
    <col min="14" max="14" width="28.421875" style="0" customWidth="1"/>
    <col min="15" max="15" width="28.7109375" style="0" customWidth="1"/>
    <col min="16" max="16" width="11.421875" style="0" customWidth="1"/>
    <col min="17" max="17" width="29.140625" style="0" customWidth="1"/>
    <col min="18" max="18" width="25.8515625" style="0" customWidth="1"/>
    <col min="19" max="19" width="11.421875" style="0" customWidth="1"/>
    <col min="20" max="20" width="32.7109375" style="0" customWidth="1"/>
    <col min="21" max="21" width="25.8515625" style="0" customWidth="1"/>
    <col min="22" max="28" width="11.421875" style="0" customWidth="1"/>
    <col min="29" max="29" width="35.421875" style="0" customWidth="1"/>
    <col min="30" max="30" width="23.421875" style="0" customWidth="1"/>
    <col min="31" max="16384" width="11.421875" style="0" customWidth="1"/>
  </cols>
  <sheetData>
    <row r="1" spans="1:3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62.2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8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1.75">
      <c r="A5" s="5"/>
      <c r="B5" s="6"/>
      <c r="C5" s="6"/>
      <c r="D5" s="6"/>
      <c r="E5" s="6"/>
      <c r="F5" s="6"/>
      <c r="G5" s="6"/>
      <c r="H5" s="6"/>
      <c r="I5" s="6"/>
      <c r="J5" s="6"/>
      <c r="K5" s="7" t="s">
        <v>1</v>
      </c>
      <c r="L5" s="7"/>
      <c r="M5" s="7"/>
      <c r="N5" s="7"/>
      <c r="O5" s="7"/>
      <c r="P5" s="7"/>
      <c r="Q5" s="8" t="s">
        <v>2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9"/>
      <c r="AD5" s="10" t="s">
        <v>3</v>
      </c>
      <c r="AE5" s="11"/>
    </row>
    <row r="6" spans="1:31" ht="159.75" customHeight="1">
      <c r="A6" s="12" t="s">
        <v>4</v>
      </c>
      <c r="B6" s="13" t="s">
        <v>5</v>
      </c>
      <c r="C6" s="13" t="s">
        <v>6</v>
      </c>
      <c r="D6" s="14" t="s">
        <v>7</v>
      </c>
      <c r="E6" s="15" t="s">
        <v>8</v>
      </c>
      <c r="F6" s="15" t="s">
        <v>9</v>
      </c>
      <c r="G6" s="16" t="s">
        <v>10</v>
      </c>
      <c r="H6" s="17" t="s">
        <v>11</v>
      </c>
      <c r="I6" s="17"/>
      <c r="J6" s="17"/>
      <c r="K6" s="18" t="s">
        <v>12</v>
      </c>
      <c r="L6" s="18"/>
      <c r="M6" s="18"/>
      <c r="N6" s="19" t="s">
        <v>13</v>
      </c>
      <c r="O6" s="19"/>
      <c r="P6" s="19"/>
      <c r="Q6" s="20" t="s">
        <v>14</v>
      </c>
      <c r="R6" s="20"/>
      <c r="S6" s="20"/>
      <c r="T6" s="21" t="s">
        <v>15</v>
      </c>
      <c r="U6" s="21"/>
      <c r="V6" s="21"/>
      <c r="W6" s="22" t="s">
        <v>16</v>
      </c>
      <c r="X6" s="22"/>
      <c r="Y6" s="22"/>
      <c r="Z6" s="23" t="s">
        <v>17</v>
      </c>
      <c r="AA6" s="23"/>
      <c r="AB6" s="23"/>
      <c r="AC6" s="24" t="s">
        <v>18</v>
      </c>
      <c r="AD6" s="24"/>
      <c r="AE6" s="24"/>
    </row>
    <row r="7" spans="1:31" ht="152.25">
      <c r="A7" s="12"/>
      <c r="B7" s="13"/>
      <c r="C7" s="13"/>
      <c r="D7" s="14"/>
      <c r="E7" s="15"/>
      <c r="F7" s="15"/>
      <c r="G7" s="16"/>
      <c r="H7" s="25" t="s">
        <v>19</v>
      </c>
      <c r="I7" s="26" t="s">
        <v>20</v>
      </c>
      <c r="J7" s="27" t="s">
        <v>21</v>
      </c>
      <c r="K7" s="28" t="s">
        <v>22</v>
      </c>
      <c r="L7" s="26" t="s">
        <v>20</v>
      </c>
      <c r="M7" s="28" t="s">
        <v>21</v>
      </c>
      <c r="N7" s="29" t="s">
        <v>19</v>
      </c>
      <c r="O7" s="26" t="s">
        <v>20</v>
      </c>
      <c r="P7" s="29" t="s">
        <v>21</v>
      </c>
      <c r="Q7" s="12" t="s">
        <v>22</v>
      </c>
      <c r="R7" s="30" t="s">
        <v>20</v>
      </c>
      <c r="S7" s="31" t="s">
        <v>21</v>
      </c>
      <c r="T7" s="28" t="s">
        <v>23</v>
      </c>
      <c r="U7" s="32" t="s">
        <v>20</v>
      </c>
      <c r="V7" s="33" t="s">
        <v>21</v>
      </c>
      <c r="W7" s="34" t="s">
        <v>23</v>
      </c>
      <c r="X7" s="35" t="s">
        <v>20</v>
      </c>
      <c r="Y7" s="34" t="s">
        <v>21</v>
      </c>
      <c r="Z7" s="34" t="s">
        <v>23</v>
      </c>
      <c r="AA7" s="35" t="s">
        <v>20</v>
      </c>
      <c r="AB7" s="36" t="s">
        <v>21</v>
      </c>
      <c r="AC7" s="28" t="s">
        <v>24</v>
      </c>
      <c r="AD7" s="32" t="s">
        <v>20</v>
      </c>
      <c r="AE7" s="28" t="s">
        <v>21</v>
      </c>
    </row>
    <row r="8" spans="1:31" ht="21.75">
      <c r="A8" s="37">
        <v>1</v>
      </c>
      <c r="B8" s="38">
        <v>2</v>
      </c>
      <c r="C8" s="38">
        <v>3</v>
      </c>
      <c r="D8" s="39">
        <v>4</v>
      </c>
      <c r="E8" s="40">
        <v>5</v>
      </c>
      <c r="F8" s="40">
        <v>6</v>
      </c>
      <c r="G8" s="41">
        <v>7</v>
      </c>
      <c r="H8" s="42">
        <v>8</v>
      </c>
      <c r="I8" s="43">
        <v>9</v>
      </c>
      <c r="J8" s="44">
        <v>10</v>
      </c>
      <c r="K8" s="42">
        <v>11</v>
      </c>
      <c r="L8" s="38">
        <v>12</v>
      </c>
      <c r="M8" s="45">
        <v>13</v>
      </c>
      <c r="N8" s="44">
        <v>14</v>
      </c>
      <c r="O8" s="38">
        <v>15</v>
      </c>
      <c r="P8" s="44">
        <v>16</v>
      </c>
      <c r="Q8" s="38">
        <v>17</v>
      </c>
      <c r="R8" s="43">
        <v>18</v>
      </c>
      <c r="S8" s="38">
        <v>19</v>
      </c>
      <c r="T8" s="46">
        <v>20</v>
      </c>
      <c r="U8" s="47">
        <v>21</v>
      </c>
      <c r="V8" s="48">
        <v>22</v>
      </c>
      <c r="W8" s="49">
        <v>23</v>
      </c>
      <c r="X8" s="50">
        <v>24</v>
      </c>
      <c r="Y8" s="49">
        <v>25</v>
      </c>
      <c r="Z8" s="49">
        <v>26</v>
      </c>
      <c r="AA8" s="50">
        <v>27</v>
      </c>
      <c r="AB8" s="51">
        <v>28</v>
      </c>
      <c r="AC8" s="52">
        <v>23</v>
      </c>
      <c r="AD8" s="47">
        <v>24</v>
      </c>
      <c r="AE8" s="37">
        <v>25</v>
      </c>
    </row>
    <row r="9" spans="1:31" ht="28.5">
      <c r="A9" s="53" t="s">
        <v>25</v>
      </c>
      <c r="B9" s="54" t="s">
        <v>26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</row>
    <row r="10" spans="1:31" ht="26.25">
      <c r="A10" s="55"/>
      <c r="B10" s="56"/>
      <c r="C10" s="57"/>
      <c r="D10" s="57"/>
      <c r="E10" s="57"/>
      <c r="F10" s="58"/>
      <c r="G10" s="57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>
        <f aca="true" t="shared" si="0" ref="AC10:AC12">H10+N10-T10-Z10</f>
        <v>0</v>
      </c>
      <c r="AD10" s="59">
        <f aca="true" t="shared" si="1" ref="AD10:AD12">I10+Q10-U10-AA10</f>
        <v>0</v>
      </c>
      <c r="AE10" s="60">
        <f aca="true" t="shared" si="2" ref="AE10:AE12">J10+R10-V10-AB10</f>
        <v>0</v>
      </c>
    </row>
    <row r="11" spans="1:31" ht="26.25">
      <c r="A11" s="61"/>
      <c r="B11" s="62"/>
      <c r="C11" s="63"/>
      <c r="D11" s="63"/>
      <c r="E11" s="63"/>
      <c r="F11" s="63"/>
      <c r="G11" s="63"/>
      <c r="H11" s="64"/>
      <c r="I11" s="64"/>
      <c r="J11" s="64"/>
      <c r="K11" s="64"/>
      <c r="L11" s="64"/>
      <c r="M11" s="64"/>
      <c r="N11" s="59"/>
      <c r="O11" s="59"/>
      <c r="P11" s="59"/>
      <c r="Q11" s="64"/>
      <c r="R11" s="64"/>
      <c r="S11" s="64"/>
      <c r="T11" s="59"/>
      <c r="U11" s="59"/>
      <c r="V11" s="59"/>
      <c r="W11" s="64"/>
      <c r="X11" s="64"/>
      <c r="Y11" s="64"/>
      <c r="Z11" s="59"/>
      <c r="AA11" s="59"/>
      <c r="AB11" s="59"/>
      <c r="AC11" s="59">
        <f t="shared" si="0"/>
        <v>0</v>
      </c>
      <c r="AD11" s="59">
        <f t="shared" si="1"/>
        <v>0</v>
      </c>
      <c r="AE11" s="60">
        <f t="shared" si="2"/>
        <v>0</v>
      </c>
    </row>
    <row r="12" spans="1:31" ht="26.25">
      <c r="A12" s="65"/>
      <c r="B12" s="66" t="s">
        <v>27</v>
      </c>
      <c r="C12" s="66"/>
      <c r="D12" s="66"/>
      <c r="E12" s="66"/>
      <c r="F12" s="66"/>
      <c r="G12" s="66"/>
      <c r="H12" s="67"/>
      <c r="I12" s="67"/>
      <c r="J12" s="67"/>
      <c r="K12" s="67"/>
      <c r="L12" s="67"/>
      <c r="M12" s="67"/>
      <c r="N12" s="68"/>
      <c r="O12" s="68"/>
      <c r="P12" s="68"/>
      <c r="Q12" s="67"/>
      <c r="R12" s="67"/>
      <c r="S12" s="67"/>
      <c r="T12" s="68"/>
      <c r="U12" s="68"/>
      <c r="V12" s="68"/>
      <c r="W12" s="67"/>
      <c r="X12" s="67"/>
      <c r="Y12" s="67"/>
      <c r="Z12" s="68"/>
      <c r="AA12" s="68"/>
      <c r="AB12" s="68"/>
      <c r="AC12" s="68">
        <f t="shared" si="0"/>
        <v>0</v>
      </c>
      <c r="AD12" s="68">
        <f t="shared" si="1"/>
        <v>0</v>
      </c>
      <c r="AE12" s="69">
        <f t="shared" si="2"/>
        <v>0</v>
      </c>
    </row>
    <row r="13" spans="1:31" ht="26.25">
      <c r="A13" s="70"/>
      <c r="B13" s="71" t="s">
        <v>28</v>
      </c>
      <c r="C13" s="72"/>
      <c r="D13" s="73"/>
      <c r="E13" s="73"/>
      <c r="F13" s="73"/>
      <c r="G13" s="73"/>
      <c r="H13" s="74">
        <f>SUM(H10:H12)</f>
        <v>0</v>
      </c>
      <c r="I13" s="74">
        <f>SUM(I10:I12)</f>
        <v>0</v>
      </c>
      <c r="J13" s="74">
        <f>SUM(J10:J12)</f>
        <v>0</v>
      </c>
      <c r="K13" s="74">
        <f>SUM(K10:K12)</f>
        <v>0</v>
      </c>
      <c r="L13" s="74">
        <f>SUM(L10:L12)</f>
        <v>0</v>
      </c>
      <c r="M13" s="74">
        <f>SUM(M10:M12)</f>
        <v>0</v>
      </c>
      <c r="N13" s="74">
        <f>SUM(N10:N12)</f>
        <v>0</v>
      </c>
      <c r="O13" s="74">
        <f>SUM(O10:O12)</f>
        <v>0</v>
      </c>
      <c r="P13" s="74">
        <f>SUM(P10:P12)</f>
        <v>0</v>
      </c>
      <c r="Q13" s="74">
        <f>SUM(Q10:Q12)</f>
        <v>0</v>
      </c>
      <c r="R13" s="74">
        <f>SUM(R10:R12)</f>
        <v>0</v>
      </c>
      <c r="S13" s="74">
        <f>SUM(S10:S12)</f>
        <v>0</v>
      </c>
      <c r="T13" s="74">
        <f>SUM(T10:T12)</f>
        <v>0</v>
      </c>
      <c r="U13" s="74">
        <f>SUM(U10:U12)</f>
        <v>0</v>
      </c>
      <c r="V13" s="74">
        <f>SUM(V10:V12)</f>
        <v>0</v>
      </c>
      <c r="W13" s="74">
        <f>SUM(W10:W12)</f>
        <v>0</v>
      </c>
      <c r="X13" s="74">
        <f>SUM(X10:X12)</f>
        <v>0</v>
      </c>
      <c r="Y13" s="74">
        <f>SUM(Y10:Y12)</f>
        <v>0</v>
      </c>
      <c r="Z13" s="74">
        <f>SUM(Z10:Z12)</f>
        <v>0</v>
      </c>
      <c r="AA13" s="74">
        <f>SUM(AA10:AA12)</f>
        <v>0</v>
      </c>
      <c r="AB13" s="74">
        <f>SUM(AB10:AB12)</f>
        <v>0</v>
      </c>
      <c r="AC13" s="74">
        <f>SUM(AC10:AC12)</f>
        <v>0</v>
      </c>
      <c r="AD13" s="74">
        <f>SUM(AD10:AD12)</f>
        <v>0</v>
      </c>
      <c r="AE13" s="75">
        <f>SUM(AE10:AE12)</f>
        <v>0</v>
      </c>
    </row>
    <row r="14" spans="1:31" ht="28.5">
      <c r="A14" s="53" t="s">
        <v>29</v>
      </c>
      <c r="B14" s="76" t="s">
        <v>30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</row>
    <row r="15" spans="1:31" ht="56.25">
      <c r="A15" s="77" t="s">
        <v>31</v>
      </c>
      <c r="B15" s="78" t="s">
        <v>32</v>
      </c>
      <c r="C15" s="79" t="s">
        <v>33</v>
      </c>
      <c r="D15" s="80">
        <v>3000000</v>
      </c>
      <c r="E15" s="81" t="s">
        <v>34</v>
      </c>
      <c r="F15" s="82">
        <v>43607</v>
      </c>
      <c r="G15" s="83"/>
      <c r="H15" s="80">
        <v>3000000</v>
      </c>
      <c r="I15" s="80"/>
      <c r="J15" s="80"/>
      <c r="K15" s="80">
        <v>0</v>
      </c>
      <c r="L15" s="84"/>
      <c r="M15" s="80"/>
      <c r="N15" s="80">
        <v>0</v>
      </c>
      <c r="O15" s="80">
        <f>23895.64+23895.65+21583.17+23895.65</f>
        <v>93270.10999999999</v>
      </c>
      <c r="P15" s="80"/>
      <c r="Q15" s="80"/>
      <c r="R15" s="80">
        <f aca="true" t="shared" si="3" ref="R15:R19">L15</f>
        <v>0</v>
      </c>
      <c r="S15" s="80"/>
      <c r="T15" s="80">
        <v>3000000</v>
      </c>
      <c r="U15" s="80">
        <f aca="true" t="shared" si="4" ref="U15:U19">O15</f>
        <v>93270.10999999999</v>
      </c>
      <c r="V15" s="80"/>
      <c r="W15" s="80"/>
      <c r="X15" s="80"/>
      <c r="Y15" s="80"/>
      <c r="Z15" s="80"/>
      <c r="AA15" s="80"/>
      <c r="AB15" s="80"/>
      <c r="AC15" s="85">
        <f aca="true" t="shared" si="5" ref="AC15:AC19">H15+N15-T15</f>
        <v>0</v>
      </c>
      <c r="AD15" s="80"/>
      <c r="AE15" s="80"/>
    </row>
    <row r="16" spans="1:31" ht="92.25">
      <c r="A16" s="77" t="s">
        <v>35</v>
      </c>
      <c r="B16" s="78" t="s">
        <v>36</v>
      </c>
      <c r="C16" s="86" t="s">
        <v>37</v>
      </c>
      <c r="D16" s="80">
        <v>33900000</v>
      </c>
      <c r="E16" s="87" t="s">
        <v>38</v>
      </c>
      <c r="F16" s="82">
        <v>43670</v>
      </c>
      <c r="G16" s="83"/>
      <c r="H16" s="80">
        <v>32400000</v>
      </c>
      <c r="I16" s="80"/>
      <c r="J16" s="80"/>
      <c r="K16" s="80">
        <v>0</v>
      </c>
      <c r="L16" s="84"/>
      <c r="M16" s="80"/>
      <c r="N16" s="80">
        <v>0</v>
      </c>
      <c r="O16" s="80">
        <f>251871.96+250376.28+226146.32+250376.28+199922.11+164374.88+42377.51</f>
        <v>1385445.34</v>
      </c>
      <c r="P16" s="80"/>
      <c r="Q16" s="80"/>
      <c r="R16" s="80">
        <f t="shared" si="3"/>
        <v>0</v>
      </c>
      <c r="S16" s="80"/>
      <c r="T16" s="80">
        <f>5000000+5000000+12400000+10000000</f>
        <v>32400000</v>
      </c>
      <c r="U16" s="80">
        <f t="shared" si="4"/>
        <v>1385445.34</v>
      </c>
      <c r="V16" s="80"/>
      <c r="W16" s="80"/>
      <c r="X16" s="80"/>
      <c r="Y16" s="80"/>
      <c r="Z16" s="80"/>
      <c r="AA16" s="80"/>
      <c r="AB16" s="80"/>
      <c r="AC16" s="85">
        <f t="shared" si="5"/>
        <v>0</v>
      </c>
      <c r="AD16" s="80"/>
      <c r="AE16" s="80"/>
    </row>
    <row r="17" spans="1:31" ht="74.25">
      <c r="A17" s="77" t="s">
        <v>39</v>
      </c>
      <c r="B17" s="78" t="s">
        <v>40</v>
      </c>
      <c r="C17" s="88" t="s">
        <v>41</v>
      </c>
      <c r="D17" s="80">
        <v>5200000</v>
      </c>
      <c r="E17" s="87" t="s">
        <v>42</v>
      </c>
      <c r="F17" s="82">
        <v>43725</v>
      </c>
      <c r="G17" s="83"/>
      <c r="H17" s="80">
        <v>5200000</v>
      </c>
      <c r="I17" s="80"/>
      <c r="J17" s="80"/>
      <c r="K17" s="80">
        <v>0</v>
      </c>
      <c r="L17" s="84"/>
      <c r="M17" s="80"/>
      <c r="N17" s="80">
        <v>0</v>
      </c>
      <c r="O17" s="80">
        <f>43726.05+43726.05+39494.5+43726.05</f>
        <v>170672.65000000002</v>
      </c>
      <c r="P17" s="80"/>
      <c r="Q17" s="80">
        <v>0</v>
      </c>
      <c r="R17" s="80">
        <f t="shared" si="3"/>
        <v>0</v>
      </c>
      <c r="S17" s="80"/>
      <c r="T17" s="80">
        <v>5200000</v>
      </c>
      <c r="U17" s="80">
        <f t="shared" si="4"/>
        <v>170672.65000000002</v>
      </c>
      <c r="V17" s="80"/>
      <c r="W17" s="80"/>
      <c r="X17" s="80"/>
      <c r="Y17" s="80"/>
      <c r="Z17" s="80"/>
      <c r="AA17" s="80"/>
      <c r="AB17" s="80"/>
      <c r="AC17" s="85">
        <f t="shared" si="5"/>
        <v>0</v>
      </c>
      <c r="AD17" s="80"/>
      <c r="AE17" s="80"/>
    </row>
    <row r="18" spans="1:31" ht="74.25">
      <c r="A18" s="77" t="s">
        <v>43</v>
      </c>
      <c r="B18" s="78" t="s">
        <v>44</v>
      </c>
      <c r="C18" s="88" t="s">
        <v>45</v>
      </c>
      <c r="D18" s="80">
        <v>13275000</v>
      </c>
      <c r="E18" s="87" t="s">
        <v>42</v>
      </c>
      <c r="F18" s="89">
        <v>43936</v>
      </c>
      <c r="G18" s="83"/>
      <c r="H18" s="80">
        <v>0</v>
      </c>
      <c r="I18" s="80"/>
      <c r="J18" s="80"/>
      <c r="K18" s="80"/>
      <c r="L18" s="84">
        <v>96867.49</v>
      </c>
      <c r="M18" s="80"/>
      <c r="N18" s="80">
        <v>13275000</v>
      </c>
      <c r="O18" s="84">
        <f>9686.75+96867.49+100096.41+96867.49+100096.41+100096.41+96867.49+100096.41+96867.49</f>
        <v>797542.3500000001</v>
      </c>
      <c r="P18" s="80"/>
      <c r="Q18" s="80">
        <v>81000</v>
      </c>
      <c r="R18" s="80">
        <f t="shared" si="3"/>
        <v>96867.49</v>
      </c>
      <c r="S18" s="80"/>
      <c r="T18" s="80">
        <v>81000</v>
      </c>
      <c r="U18" s="80">
        <f t="shared" si="4"/>
        <v>797542.3500000001</v>
      </c>
      <c r="V18" s="80"/>
      <c r="W18" s="80"/>
      <c r="X18" s="80"/>
      <c r="Y18" s="80"/>
      <c r="Z18" s="80"/>
      <c r="AA18" s="80"/>
      <c r="AB18" s="80"/>
      <c r="AC18" s="85">
        <f t="shared" si="5"/>
        <v>13194000</v>
      </c>
      <c r="AD18" s="80"/>
      <c r="AE18" s="80"/>
    </row>
    <row r="19" spans="1:31" ht="92.25">
      <c r="A19" s="77" t="s">
        <v>46</v>
      </c>
      <c r="B19" s="78" t="s">
        <v>47</v>
      </c>
      <c r="C19" s="79" t="s">
        <v>33</v>
      </c>
      <c r="D19" s="80">
        <v>50800000</v>
      </c>
      <c r="E19" s="87" t="s">
        <v>38</v>
      </c>
      <c r="F19" s="89">
        <v>44132</v>
      </c>
      <c r="G19" s="83"/>
      <c r="H19" s="80"/>
      <c r="I19" s="80"/>
      <c r="J19" s="80"/>
      <c r="K19" s="80">
        <v>10600000</v>
      </c>
      <c r="L19" s="84">
        <f>172002.82+2642.36</f>
        <v>174645.18</v>
      </c>
      <c r="M19" s="80"/>
      <c r="N19" s="80">
        <f>23000000+10600000</f>
        <v>33600000</v>
      </c>
      <c r="O19" s="84">
        <f>143335.68+172002.82+2642.36</f>
        <v>317980.86</v>
      </c>
      <c r="P19" s="80"/>
      <c r="Q19" s="80">
        <v>4000000</v>
      </c>
      <c r="R19" s="80">
        <f t="shared" si="3"/>
        <v>174645.18</v>
      </c>
      <c r="S19" s="80"/>
      <c r="T19" s="80">
        <v>4000000</v>
      </c>
      <c r="U19" s="80">
        <f t="shared" si="4"/>
        <v>317980.86</v>
      </c>
      <c r="V19" s="80"/>
      <c r="W19" s="80"/>
      <c r="X19" s="80"/>
      <c r="Y19" s="80"/>
      <c r="Z19" s="80"/>
      <c r="AA19" s="80"/>
      <c r="AB19" s="80"/>
      <c r="AC19" s="85">
        <f t="shared" si="5"/>
        <v>29600000</v>
      </c>
      <c r="AD19" s="80"/>
      <c r="AE19" s="80"/>
    </row>
    <row r="20" spans="1:31" ht="30.75">
      <c r="A20" s="90"/>
      <c r="B20" s="91" t="s">
        <v>48</v>
      </c>
      <c r="C20" s="74"/>
      <c r="D20" s="92">
        <f>SUM(D15:D19)</f>
        <v>106175000</v>
      </c>
      <c r="E20" s="74"/>
      <c r="F20" s="74"/>
      <c r="G20" s="74"/>
      <c r="H20" s="92">
        <f>SUM(H15:H19)</f>
        <v>40600000</v>
      </c>
      <c r="I20" s="92">
        <f>SUM(I15:I19)</f>
        <v>0</v>
      </c>
      <c r="J20" s="92">
        <f>SUM(J15:J19)</f>
        <v>0</v>
      </c>
      <c r="K20" s="92">
        <f>SUM(K15:K19)</f>
        <v>10600000</v>
      </c>
      <c r="L20" s="92">
        <f>SUM(L15:L19)</f>
        <v>271512.67</v>
      </c>
      <c r="M20" s="92">
        <f>SUM(M15:M19)</f>
        <v>0</v>
      </c>
      <c r="N20" s="92">
        <f>SUM(N15:N19)</f>
        <v>46875000</v>
      </c>
      <c r="O20" s="92">
        <f>SUM(O15:O19)</f>
        <v>2764911.31</v>
      </c>
      <c r="P20" s="92">
        <f>SUM(P15:P19)</f>
        <v>0</v>
      </c>
      <c r="Q20" s="92">
        <f>SUM(Q15:Q19)</f>
        <v>4081000</v>
      </c>
      <c r="R20" s="92">
        <f>SUM(R15:R19)</f>
        <v>271512.67</v>
      </c>
      <c r="S20" s="92">
        <f>SUM(S15:S19)</f>
        <v>0</v>
      </c>
      <c r="T20" s="92">
        <f>SUM(T15:T19)</f>
        <v>44681000</v>
      </c>
      <c r="U20" s="92">
        <f>SUM(U15:U19)</f>
        <v>2764911.31</v>
      </c>
      <c r="V20" s="92">
        <f>SUM(V15:V19)</f>
        <v>0</v>
      </c>
      <c r="W20" s="92">
        <f>SUM(W15:W19)</f>
        <v>0</v>
      </c>
      <c r="X20" s="92">
        <f>SUM(X15:X19)</f>
        <v>0</v>
      </c>
      <c r="Y20" s="92">
        <f>SUM(Y15:Y19)</f>
        <v>0</v>
      </c>
      <c r="Z20" s="92">
        <f>SUM(Z15:Z19)</f>
        <v>0</v>
      </c>
      <c r="AA20" s="92">
        <f>SUM(AA15:AA19)</f>
        <v>0</v>
      </c>
      <c r="AB20" s="92">
        <f>SUM(AB15:AB19)</f>
        <v>0</v>
      </c>
      <c r="AC20" s="92">
        <f>SUM(AC15:AC19)</f>
        <v>42794000</v>
      </c>
      <c r="AD20" s="92">
        <f>SUM(AD15:AD19)</f>
        <v>0</v>
      </c>
      <c r="AE20" s="92">
        <f>SUM(AE15:AE19)</f>
        <v>0</v>
      </c>
    </row>
    <row r="21" spans="1:31" ht="28.5" customHeight="1">
      <c r="A21" s="93" t="s">
        <v>49</v>
      </c>
      <c r="B21" s="76" t="s">
        <v>50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</row>
    <row r="22" spans="1:31" ht="26.25">
      <c r="A22" s="94"/>
      <c r="B22" s="95" t="s">
        <v>51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7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8"/>
    </row>
    <row r="23" spans="1:31" ht="30.75">
      <c r="A23" s="99"/>
      <c r="B23" s="100"/>
      <c r="C23" s="101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3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4"/>
    </row>
    <row r="24" spans="1:31" ht="30.75">
      <c r="A24" s="105"/>
      <c r="B24" s="106" t="s">
        <v>52</v>
      </c>
      <c r="C24" s="107"/>
      <c r="D24" s="108">
        <f>D23</f>
        <v>0</v>
      </c>
      <c r="E24" s="108"/>
      <c r="F24" s="108"/>
      <c r="G24" s="108"/>
      <c r="H24" s="108">
        <f>SUM(H23:H23)</f>
        <v>0</v>
      </c>
      <c r="I24" s="108">
        <f>SUM(I23:I23)</f>
        <v>0</v>
      </c>
      <c r="J24" s="108">
        <f>SUM(J23:J23)</f>
        <v>0</v>
      </c>
      <c r="K24" s="108">
        <f>SUM(K23:K23)</f>
        <v>0</v>
      </c>
      <c r="L24" s="108">
        <f>SUM(L23:L23)</f>
        <v>0</v>
      </c>
      <c r="M24" s="108">
        <f>SUM(M23:M23)</f>
        <v>0</v>
      </c>
      <c r="N24" s="108">
        <f>SUM(N23:N23)</f>
        <v>0</v>
      </c>
      <c r="O24" s="108">
        <f>SUM(O23:O23)</f>
        <v>0</v>
      </c>
      <c r="P24" s="108">
        <f>SUM(P23:P23)</f>
        <v>0</v>
      </c>
      <c r="Q24" s="108">
        <f>SUM(Q23:Q23)</f>
        <v>0</v>
      </c>
      <c r="R24" s="108">
        <f>SUM(R23:R23)</f>
        <v>0</v>
      </c>
      <c r="S24" s="108">
        <f>SUM(S23:S23)</f>
        <v>0</v>
      </c>
      <c r="T24" s="108">
        <f>SUM(T23:T23)</f>
        <v>0</v>
      </c>
      <c r="U24" s="108">
        <f>SUM(U23:U23)</f>
        <v>0</v>
      </c>
      <c r="V24" s="108">
        <f>SUM(V23:V23)</f>
        <v>0</v>
      </c>
      <c r="W24" s="108">
        <f>SUM(W23:W23)</f>
        <v>0</v>
      </c>
      <c r="X24" s="108">
        <f>SUM(X23:X23)</f>
        <v>0</v>
      </c>
      <c r="Y24" s="108">
        <f>SUM(Y23:Y23)</f>
        <v>0</v>
      </c>
      <c r="Z24" s="108">
        <f>SUM(Z23:Z23)</f>
        <v>0</v>
      </c>
      <c r="AA24" s="108">
        <f>SUM(AA23:AA23)</f>
        <v>0</v>
      </c>
      <c r="AB24" s="108">
        <f>SUM(AB23:AB23)</f>
        <v>0</v>
      </c>
      <c r="AC24" s="108">
        <f>SUM(AC23:AC23)</f>
        <v>0</v>
      </c>
      <c r="AD24" s="108">
        <f>SUM(AD23:AD23)</f>
        <v>0</v>
      </c>
      <c r="AE24" s="109">
        <f>SUM(AE23:AE23)</f>
        <v>0</v>
      </c>
    </row>
    <row r="25" spans="1:31" ht="30.75">
      <c r="A25" s="110"/>
      <c r="B25" s="111" t="s">
        <v>53</v>
      </c>
      <c r="C25" s="112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4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5"/>
    </row>
    <row r="26" spans="1:31" ht="78" customHeight="1">
      <c r="A26" s="99"/>
      <c r="B26" s="116" t="s">
        <v>54</v>
      </c>
      <c r="C26" s="117" t="s">
        <v>55</v>
      </c>
      <c r="D26" s="118">
        <v>23000000</v>
      </c>
      <c r="E26" s="87" t="s">
        <v>56</v>
      </c>
      <c r="F26" s="82">
        <v>43760</v>
      </c>
      <c r="G26" s="102"/>
      <c r="H26" s="85"/>
      <c r="I26" s="85"/>
      <c r="J26" s="85"/>
      <c r="K26" s="85"/>
      <c r="L26" s="85"/>
      <c r="M26" s="85"/>
      <c r="N26" s="85">
        <v>23000000</v>
      </c>
      <c r="O26" s="85">
        <v>5671.23</v>
      </c>
      <c r="P26" s="85"/>
      <c r="Q26" s="85"/>
      <c r="R26" s="85"/>
      <c r="S26" s="85"/>
      <c r="T26" s="85">
        <v>23000000</v>
      </c>
      <c r="U26" s="85">
        <v>5671.23</v>
      </c>
      <c r="V26" s="85"/>
      <c r="W26" s="85"/>
      <c r="X26" s="85"/>
      <c r="Y26" s="85"/>
      <c r="Z26" s="85"/>
      <c r="AA26" s="85"/>
      <c r="AB26" s="85"/>
      <c r="AC26" s="85">
        <f>H26+N26-T26</f>
        <v>0</v>
      </c>
      <c r="AD26" s="85">
        <f>L26+O26-R26-U26</f>
        <v>0</v>
      </c>
      <c r="AE26" s="119"/>
    </row>
    <row r="27" spans="1:31" ht="30.75">
      <c r="A27" s="99"/>
      <c r="B27" s="120" t="s">
        <v>57</v>
      </c>
      <c r="C27" s="101"/>
      <c r="D27" s="121">
        <f>D26</f>
        <v>23000000</v>
      </c>
      <c r="E27" s="122"/>
      <c r="F27" s="122"/>
      <c r="G27" s="122"/>
      <c r="H27" s="121">
        <f>SUM(H26)</f>
        <v>0</v>
      </c>
      <c r="I27" s="121">
        <f>SUM(I26)</f>
        <v>0</v>
      </c>
      <c r="J27" s="121">
        <f>SUM(J26)</f>
        <v>0</v>
      </c>
      <c r="K27" s="121">
        <f>SUM(K26)</f>
        <v>0</v>
      </c>
      <c r="L27" s="121">
        <f>SUM(L26)</f>
        <v>0</v>
      </c>
      <c r="M27" s="121">
        <f>SUM(M26)</f>
        <v>0</v>
      </c>
      <c r="N27" s="121">
        <f>SUM(N26)</f>
        <v>23000000</v>
      </c>
      <c r="O27" s="121">
        <f>SUM(O26)</f>
        <v>5671.23</v>
      </c>
      <c r="P27" s="121">
        <f>SUM(P26)</f>
        <v>0</v>
      </c>
      <c r="Q27" s="121">
        <f>SUM(Q26)</f>
        <v>0</v>
      </c>
      <c r="R27" s="121">
        <f>SUM(R26)</f>
        <v>0</v>
      </c>
      <c r="S27" s="121">
        <f>SUM(S26)</f>
        <v>0</v>
      </c>
      <c r="T27" s="121">
        <f>SUM(T26)</f>
        <v>23000000</v>
      </c>
      <c r="U27" s="121">
        <f>SUM(U26)</f>
        <v>5671.23</v>
      </c>
      <c r="V27" s="121">
        <f>SUM(V26)</f>
        <v>0</v>
      </c>
      <c r="W27" s="121">
        <f>SUM(W26)</f>
        <v>0</v>
      </c>
      <c r="X27" s="121">
        <f>SUM(X26)</f>
        <v>0</v>
      </c>
      <c r="Y27" s="121">
        <f>SUM(Y26)</f>
        <v>0</v>
      </c>
      <c r="Z27" s="121">
        <f>SUM(Z26)</f>
        <v>0</v>
      </c>
      <c r="AA27" s="121">
        <f>SUM(AA26)</f>
        <v>0</v>
      </c>
      <c r="AB27" s="121">
        <f>SUM(AB26)</f>
        <v>0</v>
      </c>
      <c r="AC27" s="121">
        <f>SUM(AC26)</f>
        <v>0</v>
      </c>
      <c r="AD27" s="121">
        <f>SUM(AD26)</f>
        <v>0</v>
      </c>
      <c r="AE27" s="123">
        <f>SUM(AE26)</f>
        <v>0</v>
      </c>
    </row>
    <row r="28" spans="1:31" ht="30.75">
      <c r="A28" s="124"/>
      <c r="B28" s="125"/>
      <c r="C28" s="126"/>
      <c r="D28" s="127"/>
      <c r="E28" s="128"/>
      <c r="F28" s="128"/>
      <c r="G28" s="128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30"/>
    </row>
    <row r="29" spans="1:31" ht="30.75">
      <c r="A29" s="131"/>
      <c r="B29" s="132" t="s">
        <v>58</v>
      </c>
      <c r="C29" s="133"/>
      <c r="D29" s="92">
        <f>D24+D27</f>
        <v>23000000</v>
      </c>
      <c r="E29" s="92"/>
      <c r="F29" s="92"/>
      <c r="G29" s="92"/>
      <c r="H29" s="92">
        <f>H24+H27</f>
        <v>0</v>
      </c>
      <c r="I29" s="92">
        <f>I24+I27</f>
        <v>0</v>
      </c>
      <c r="J29" s="92">
        <f>J24+J27</f>
        <v>0</v>
      </c>
      <c r="K29" s="92">
        <f>K24+K27</f>
        <v>0</v>
      </c>
      <c r="L29" s="92">
        <f>L24+L27</f>
        <v>0</v>
      </c>
      <c r="M29" s="92">
        <f>M24+M27</f>
        <v>0</v>
      </c>
      <c r="N29" s="92">
        <f>N24+N27</f>
        <v>23000000</v>
      </c>
      <c r="O29" s="92">
        <f>O24+O27</f>
        <v>5671.23</v>
      </c>
      <c r="P29" s="92">
        <f>P24+P27</f>
        <v>0</v>
      </c>
      <c r="Q29" s="92">
        <f>Q24+Q27</f>
        <v>0</v>
      </c>
      <c r="R29" s="92">
        <f>R24+R27</f>
        <v>0</v>
      </c>
      <c r="S29" s="92">
        <f>S24+S27</f>
        <v>0</v>
      </c>
      <c r="T29" s="92">
        <f>T24+T27</f>
        <v>23000000</v>
      </c>
      <c r="U29" s="92">
        <f>U24+U27</f>
        <v>5671.23</v>
      </c>
      <c r="V29" s="92">
        <f>V24+V27</f>
        <v>0</v>
      </c>
      <c r="W29" s="92">
        <f>W24+W27</f>
        <v>0</v>
      </c>
      <c r="X29" s="92">
        <f>X24+X27</f>
        <v>0</v>
      </c>
      <c r="Y29" s="92">
        <f>Y24+Y27</f>
        <v>0</v>
      </c>
      <c r="Z29" s="92">
        <f>Z24+Z27</f>
        <v>0</v>
      </c>
      <c r="AA29" s="92">
        <f>AA24+AA27</f>
        <v>0</v>
      </c>
      <c r="AB29" s="92">
        <f>AB24+AB27</f>
        <v>0</v>
      </c>
      <c r="AC29" s="92">
        <f>AC24+AC27</f>
        <v>0</v>
      </c>
      <c r="AD29" s="92">
        <f>AD24+AD27</f>
        <v>0</v>
      </c>
      <c r="AE29" s="134">
        <f>AE24+AE27</f>
        <v>0</v>
      </c>
    </row>
    <row r="30" spans="1:31" ht="28.5">
      <c r="A30" s="135" t="s">
        <v>59</v>
      </c>
      <c r="B30" s="136" t="s">
        <v>60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</row>
    <row r="31" spans="1:31" ht="26.25">
      <c r="A31" s="137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38"/>
    </row>
    <row r="32" spans="1:31" ht="26.25">
      <c r="A32" s="139"/>
      <c r="B32" s="140" t="s">
        <v>61</v>
      </c>
      <c r="C32" s="140"/>
      <c r="D32" s="140"/>
      <c r="E32" s="140"/>
      <c r="F32" s="140"/>
      <c r="G32" s="140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26"/>
      <c r="AD32" s="126"/>
      <c r="AE32" s="142"/>
    </row>
    <row r="33" spans="1:31" ht="30.75">
      <c r="A33" s="143"/>
      <c r="B33" s="144" t="s">
        <v>62</v>
      </c>
      <c r="C33" s="145"/>
      <c r="D33" s="146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8"/>
    </row>
    <row r="34" spans="1:31" ht="30.75">
      <c r="A34" s="149"/>
      <c r="B34" s="150" t="s">
        <v>63</v>
      </c>
      <c r="C34" s="151"/>
      <c r="D34" s="152">
        <f>D20+D29+D33</f>
        <v>129175000</v>
      </c>
      <c r="E34" s="152"/>
      <c r="F34" s="152"/>
      <c r="G34" s="152"/>
      <c r="H34" s="152">
        <f>H20+H29+H33</f>
        <v>40600000</v>
      </c>
      <c r="I34" s="152">
        <f>I20+I29+I33</f>
        <v>0</v>
      </c>
      <c r="J34" s="152">
        <f>J20+J29+J33</f>
        <v>0</v>
      </c>
      <c r="K34" s="152">
        <f>K20+K29+K33</f>
        <v>10600000</v>
      </c>
      <c r="L34" s="152">
        <f>L20+L29+L33</f>
        <v>271512.67</v>
      </c>
      <c r="M34" s="152">
        <f>M20+M29+M33</f>
        <v>0</v>
      </c>
      <c r="N34" s="152">
        <f>N20+N29+N33</f>
        <v>69875000</v>
      </c>
      <c r="O34" s="152">
        <f>O20+O29+O33</f>
        <v>2770582.54</v>
      </c>
      <c r="P34" s="152">
        <f>P20+P29+P33</f>
        <v>0</v>
      </c>
      <c r="Q34" s="152">
        <f>Q20+Q29+Q33</f>
        <v>4081000</v>
      </c>
      <c r="R34" s="152">
        <f>R20+R29+R33</f>
        <v>271512.67</v>
      </c>
      <c r="S34" s="152">
        <f>S20+S29+S33</f>
        <v>0</v>
      </c>
      <c r="T34" s="152">
        <f>T20+T29+T33</f>
        <v>67681000</v>
      </c>
      <c r="U34" s="152">
        <f>U20+U29+U33</f>
        <v>2770582.54</v>
      </c>
      <c r="V34" s="152">
        <f>V20+V29+V33</f>
        <v>0</v>
      </c>
      <c r="W34" s="152">
        <f>W20+W29+W33</f>
        <v>0</v>
      </c>
      <c r="X34" s="152">
        <f>X20+X29+X33</f>
        <v>0</v>
      </c>
      <c r="Y34" s="152">
        <f>Y20+Y29+Y33</f>
        <v>0</v>
      </c>
      <c r="Z34" s="152">
        <f>Z20+Z29+Z33</f>
        <v>0</v>
      </c>
      <c r="AA34" s="152">
        <f>AA20+AA29+AA33</f>
        <v>0</v>
      </c>
      <c r="AB34" s="152">
        <f>AB20+AB29+AB33</f>
        <v>0</v>
      </c>
      <c r="AC34" s="152">
        <f>AC20+AC29+AC33</f>
        <v>42794000</v>
      </c>
      <c r="AD34" s="152">
        <f>AD20+AD29+AD33</f>
        <v>0</v>
      </c>
      <c r="AE34" s="152">
        <f>AE20+AE29+AE33</f>
        <v>0</v>
      </c>
    </row>
    <row r="35" spans="1:31" ht="16.5">
      <c r="A35" s="153"/>
      <c r="B35" s="154"/>
      <c r="C35" s="154"/>
      <c r="D35" s="155"/>
      <c r="E35" s="156"/>
      <c r="F35" s="156"/>
      <c r="G35" s="156"/>
      <c r="H35" s="156"/>
      <c r="I35" s="156"/>
      <c r="J35" s="156"/>
      <c r="K35" s="155"/>
      <c r="L35" s="156"/>
      <c r="M35" s="156"/>
      <c r="N35" s="155"/>
      <c r="O35" s="156"/>
      <c r="P35" s="156"/>
      <c r="Q35" s="156"/>
      <c r="R35" s="156"/>
      <c r="S35" s="156"/>
      <c r="T35" s="156"/>
      <c r="U35" s="156"/>
      <c r="V35" s="156"/>
      <c r="W35" s="155"/>
      <c r="X35" s="156"/>
      <c r="Y35" s="156"/>
      <c r="Z35" s="155"/>
      <c r="AA35" s="156"/>
      <c r="AB35" s="156"/>
      <c r="AC35" s="156"/>
      <c r="AD35" s="156"/>
      <c r="AE35" s="156"/>
    </row>
    <row r="36" spans="1:31" ht="16.5">
      <c r="A36" s="153"/>
      <c r="B36" s="154"/>
      <c r="C36" s="154"/>
      <c r="D36" s="155"/>
      <c r="E36" s="156"/>
      <c r="F36" s="156"/>
      <c r="G36" s="156"/>
      <c r="H36" s="156"/>
      <c r="I36" s="156"/>
      <c r="J36" s="156"/>
      <c r="K36" s="155"/>
      <c r="L36" s="156"/>
      <c r="M36" s="156"/>
      <c r="N36" s="155"/>
      <c r="O36" s="156"/>
      <c r="P36" s="156"/>
      <c r="Q36" s="156"/>
      <c r="R36" s="156"/>
      <c r="S36" s="156"/>
      <c r="T36" s="156"/>
      <c r="U36" s="156"/>
      <c r="V36" s="156"/>
      <c r="W36" s="155"/>
      <c r="X36" s="156"/>
      <c r="Y36" s="156"/>
      <c r="Z36" s="155"/>
      <c r="AA36" s="156"/>
      <c r="AB36" s="156"/>
      <c r="AC36" s="156"/>
      <c r="AD36" s="156"/>
      <c r="AE36" s="156"/>
    </row>
    <row r="37" spans="1:31" ht="16.5">
      <c r="A37" s="153"/>
      <c r="B37" s="154"/>
      <c r="C37" s="154"/>
      <c r="D37" s="155"/>
      <c r="E37" s="156"/>
      <c r="F37" s="156"/>
      <c r="G37" s="156"/>
      <c r="H37" s="156"/>
      <c r="I37" s="156"/>
      <c r="J37" s="156"/>
      <c r="K37" s="155"/>
      <c r="L37" s="156"/>
      <c r="M37" s="156"/>
      <c r="N37" s="155"/>
      <c r="O37" s="156"/>
      <c r="P37" s="156"/>
      <c r="Q37" s="156"/>
      <c r="R37" s="156"/>
      <c r="S37" s="156"/>
      <c r="T37" s="156"/>
      <c r="U37" s="156"/>
      <c r="V37" s="156"/>
      <c r="W37" s="155"/>
      <c r="X37" s="156"/>
      <c r="Y37" s="156"/>
      <c r="Z37" s="155"/>
      <c r="AA37" s="156"/>
      <c r="AB37" s="156"/>
      <c r="AC37" s="156"/>
      <c r="AD37" s="156"/>
      <c r="AE37" s="156"/>
    </row>
    <row r="38" spans="1:31" ht="16.5">
      <c r="A38" s="153"/>
      <c r="B38" s="154"/>
      <c r="C38" s="154"/>
      <c r="D38" s="155"/>
      <c r="E38" s="156"/>
      <c r="F38" s="156"/>
      <c r="G38" s="156"/>
      <c r="H38" s="156"/>
      <c r="I38" s="156"/>
      <c r="J38" s="156"/>
      <c r="K38" s="155"/>
      <c r="L38" s="156"/>
      <c r="M38" s="156"/>
      <c r="N38" s="155"/>
      <c r="O38" s="156"/>
      <c r="P38" s="156"/>
      <c r="Q38" s="156"/>
      <c r="R38" s="156"/>
      <c r="S38" s="156"/>
      <c r="T38" s="156"/>
      <c r="U38" s="156"/>
      <c r="V38" s="156"/>
      <c r="W38" s="155"/>
      <c r="X38" s="156"/>
      <c r="Y38" s="156"/>
      <c r="Z38" s="155"/>
      <c r="AA38" s="156"/>
      <c r="AB38" s="156"/>
      <c r="AC38" s="156"/>
      <c r="AD38" s="156"/>
      <c r="AE38" s="156"/>
    </row>
    <row r="39" spans="1:31" ht="16.5">
      <c r="A39" s="153"/>
      <c r="B39" s="154"/>
      <c r="C39" s="154"/>
      <c r="D39" s="155"/>
      <c r="E39" s="156"/>
      <c r="F39" s="156"/>
      <c r="G39" s="156"/>
      <c r="H39" s="156"/>
      <c r="I39" s="156"/>
      <c r="J39" s="156"/>
      <c r="K39" s="155"/>
      <c r="L39" s="156"/>
      <c r="M39" s="156"/>
      <c r="N39" s="155"/>
      <c r="O39" s="156"/>
      <c r="P39" s="156"/>
      <c r="Q39" s="156"/>
      <c r="R39" s="156"/>
      <c r="S39" s="156"/>
      <c r="T39" s="156"/>
      <c r="U39" s="156"/>
      <c r="V39" s="156"/>
      <c r="W39" s="155"/>
      <c r="X39" s="156"/>
      <c r="Y39" s="156"/>
      <c r="Z39" s="155"/>
      <c r="AA39" s="156"/>
      <c r="AB39" s="156"/>
      <c r="AC39" s="156"/>
      <c r="AD39" s="156"/>
      <c r="AE39" s="156"/>
    </row>
    <row r="40" spans="1:31" ht="16.5">
      <c r="A40" s="153"/>
      <c r="B40" s="154"/>
      <c r="C40" s="154"/>
      <c r="D40" s="155"/>
      <c r="E40" s="156"/>
      <c r="F40" s="156"/>
      <c r="G40" s="156"/>
      <c r="H40" s="156"/>
      <c r="I40" s="156"/>
      <c r="J40" s="156"/>
      <c r="K40" s="155"/>
      <c r="L40" s="156"/>
      <c r="M40" s="156"/>
      <c r="N40" s="155"/>
      <c r="O40" s="156"/>
      <c r="P40" s="156"/>
      <c r="Q40" s="156"/>
      <c r="R40" s="156"/>
      <c r="S40" s="156"/>
      <c r="T40" s="156"/>
      <c r="U40" s="156"/>
      <c r="V40" s="156"/>
      <c r="W40" s="155"/>
      <c r="X40" s="156"/>
      <c r="Y40" s="156"/>
      <c r="Z40" s="155"/>
      <c r="AA40" s="156"/>
      <c r="AB40" s="156"/>
      <c r="AC40" s="156"/>
      <c r="AD40" s="156"/>
      <c r="AE40" s="156"/>
    </row>
    <row r="41" spans="1:31" ht="16.5">
      <c r="A41" s="153"/>
      <c r="B41" s="154"/>
      <c r="C41" s="154"/>
      <c r="D41" s="155"/>
      <c r="E41" s="156"/>
      <c r="F41" s="156"/>
      <c r="G41" s="156"/>
      <c r="H41" s="156"/>
      <c r="I41" s="156"/>
      <c r="J41" s="156"/>
      <c r="K41" s="155"/>
      <c r="L41" s="156"/>
      <c r="M41" s="156"/>
      <c r="N41" s="155"/>
      <c r="O41" s="156"/>
      <c r="P41" s="156"/>
      <c r="Q41" s="156"/>
      <c r="R41" s="156"/>
      <c r="S41" s="156"/>
      <c r="T41" s="156"/>
      <c r="U41" s="156"/>
      <c r="V41" s="156"/>
      <c r="W41" s="155"/>
      <c r="X41" s="156"/>
      <c r="Y41" s="156"/>
      <c r="Z41" s="155"/>
      <c r="AA41" s="156"/>
      <c r="AB41" s="156"/>
      <c r="AC41" s="156"/>
      <c r="AD41" s="156"/>
      <c r="AE41" s="156"/>
    </row>
    <row r="42" spans="1:31" ht="16.5">
      <c r="A42" s="153"/>
      <c r="B42" s="154"/>
      <c r="C42" s="154"/>
      <c r="D42" s="156"/>
      <c r="E42" s="156"/>
      <c r="F42" s="156"/>
      <c r="G42" s="156"/>
      <c r="H42" s="156"/>
      <c r="I42" s="156"/>
      <c r="J42" s="156"/>
      <c r="K42" s="155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</row>
    <row r="43" spans="1:31" ht="16.5">
      <c r="A43" s="153"/>
      <c r="B43" s="154"/>
      <c r="C43" s="154"/>
      <c r="D43" s="156"/>
      <c r="E43" s="156"/>
      <c r="F43" s="156"/>
      <c r="G43" s="156"/>
      <c r="H43" s="156"/>
      <c r="I43" s="156"/>
      <c r="J43" s="156"/>
      <c r="K43" s="155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</row>
    <row r="44" spans="1:31" ht="16.5">
      <c r="A44" s="153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</row>
    <row r="45" spans="1:31" ht="30.75">
      <c r="A45" s="157"/>
      <c r="B45" s="157"/>
      <c r="C45" s="1"/>
      <c r="D45" s="158" t="s">
        <v>64</v>
      </c>
      <c r="E45" s="158"/>
      <c r="F45" s="158"/>
      <c r="G45" s="158"/>
      <c r="H45" s="159" t="s">
        <v>65</v>
      </c>
      <c r="I45" s="160"/>
      <c r="J45" s="159"/>
      <c r="K45" s="159" t="s">
        <v>66</v>
      </c>
      <c r="L45" s="159"/>
      <c r="M45" s="159"/>
      <c r="N45" s="161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</row>
    <row r="46" spans="1:31" ht="30.75">
      <c r="A46" s="157"/>
      <c r="B46" s="157"/>
      <c r="C46" s="1"/>
      <c r="D46" s="1"/>
      <c r="E46" s="160"/>
      <c r="F46" s="160"/>
      <c r="G46" s="160"/>
      <c r="H46" s="162"/>
      <c r="I46" s="162"/>
      <c r="J46" s="163"/>
      <c r="K46" s="164"/>
      <c r="L46" s="159"/>
      <c r="M46" s="159"/>
      <c r="N46" s="4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</row>
    <row r="47" spans="1:31" ht="24">
      <c r="A47" s="157"/>
      <c r="B47" s="157"/>
      <c r="C47" s="1"/>
      <c r="D47" s="165"/>
      <c r="E47" s="166"/>
      <c r="F47" s="165"/>
      <c r="G47" s="165"/>
      <c r="H47" s="167"/>
      <c r="I47" s="167"/>
      <c r="J47" s="168"/>
      <c r="K47" s="169"/>
      <c r="L47" s="168"/>
      <c r="M47" s="166"/>
      <c r="N47" s="167"/>
      <c r="O47" s="167"/>
      <c r="P47" s="167"/>
      <c r="Q47" s="16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</row>
    <row r="48" spans="1:31" ht="30.75">
      <c r="A48" s="157"/>
      <c r="B48" s="1"/>
      <c r="C48" s="170" t="s">
        <v>67</v>
      </c>
      <c r="D48" s="1"/>
      <c r="E48" s="160"/>
      <c r="F48" s="160"/>
      <c r="G48" s="160"/>
      <c r="H48" s="162"/>
      <c r="I48" s="162"/>
      <c r="J48" s="163"/>
      <c r="K48" s="164"/>
      <c r="L48" s="159"/>
      <c r="M48" s="159"/>
      <c r="N48" s="4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</row>
    <row r="49" spans="1:31" ht="30.75">
      <c r="A49" s="157"/>
      <c r="B49" s="1"/>
      <c r="C49" s="1"/>
      <c r="D49" s="1"/>
      <c r="E49" s="160"/>
      <c r="F49" s="160"/>
      <c r="G49" s="160"/>
      <c r="H49" s="162"/>
      <c r="I49" s="162"/>
      <c r="J49" s="171"/>
      <c r="K49" s="164"/>
      <c r="L49" s="159"/>
      <c r="M49" s="159"/>
      <c r="N49" s="4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</row>
    <row r="50" spans="1:31" ht="30.75">
      <c r="A50" s="157"/>
      <c r="B50" s="157"/>
      <c r="C50" s="1"/>
      <c r="D50" s="158" t="s">
        <v>68</v>
      </c>
      <c r="E50" s="158"/>
      <c r="F50" s="172"/>
      <c r="G50" s="172"/>
      <c r="H50" s="159" t="s">
        <v>65</v>
      </c>
      <c r="I50" s="160"/>
      <c r="J50" s="159"/>
      <c r="K50" s="159" t="s">
        <v>69</v>
      </c>
      <c r="L50" s="159"/>
      <c r="M50" s="159"/>
      <c r="N50" s="4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</row>
    <row r="51" spans="1:31" ht="24">
      <c r="A51" s="157"/>
      <c r="B51" s="157"/>
      <c r="C51" s="173"/>
      <c r="D51" s="173"/>
      <c r="E51" s="173"/>
      <c r="F51" s="174"/>
      <c r="G51" s="174"/>
      <c r="H51" s="173"/>
      <c r="I51" s="173"/>
      <c r="J51" s="173"/>
      <c r="K51" s="173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</row>
    <row r="52" spans="1:31" ht="16.5">
      <c r="A52" s="157"/>
      <c r="B52" s="157"/>
      <c r="C52" s="157"/>
      <c r="D52" s="157"/>
      <c r="E52" s="157"/>
      <c r="F52" s="175"/>
      <c r="G52" s="175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</row>
    <row r="53" spans="1:31" ht="16.5">
      <c r="A53" s="157"/>
      <c r="B53" s="157"/>
      <c r="C53" s="157"/>
      <c r="D53" s="157"/>
      <c r="E53" s="157"/>
      <c r="F53" s="176"/>
      <c r="G53" s="176"/>
      <c r="H53" s="177"/>
      <c r="I53" s="17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</row>
    <row r="54" spans="1:31" ht="16.5">
      <c r="A54" s="157"/>
      <c r="B54" s="178"/>
      <c r="C54" s="1"/>
      <c r="D54" s="1"/>
      <c r="E54" s="1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</row>
    <row r="55" spans="1:31" ht="30.75">
      <c r="A55" s="157"/>
      <c r="B55" s="179" t="s">
        <v>70</v>
      </c>
      <c r="C55" s="180"/>
      <c r="D55" s="181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</row>
    <row r="56" spans="1:31" ht="26.25">
      <c r="A56" s="157"/>
      <c r="B56" s="180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</row>
    <row r="57" spans="1:31" ht="30.75">
      <c r="A57" s="157"/>
      <c r="B57" s="179" t="s">
        <v>71</v>
      </c>
      <c r="C57" s="180"/>
      <c r="D57" s="180"/>
      <c r="E57" s="182"/>
      <c r="F57" s="182"/>
      <c r="G57" s="182"/>
      <c r="H57" s="182"/>
      <c r="I57" s="182"/>
      <c r="J57" s="182"/>
      <c r="K57" s="182"/>
      <c r="L57" s="182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</row>
    <row r="58" spans="1:31" ht="26.25">
      <c r="A58" s="157"/>
      <c r="B58" s="180"/>
      <c r="C58" s="180"/>
      <c r="D58" s="183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</row>
    <row r="59" spans="1:31" ht="28.5">
      <c r="A59" s="157"/>
      <c r="B59" s="184">
        <v>43839</v>
      </c>
      <c r="C59" s="180"/>
      <c r="D59" s="185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</row>
    <row r="60" spans="1:31" ht="28.5">
      <c r="A60" s="157"/>
      <c r="B60" s="180"/>
      <c r="C60" s="180"/>
      <c r="D60" s="185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</row>
    <row r="61" spans="1:31" ht="28.5">
      <c r="A61" s="157"/>
      <c r="B61" s="187" t="s">
        <v>72</v>
      </c>
      <c r="C61" s="187"/>
      <c r="D61" s="182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</row>
  </sheetData>
  <sheetProtection selectLockedCells="1" selectUnlockedCells="1"/>
  <mergeCells count="26">
    <mergeCell ref="A2:AE2"/>
    <mergeCell ref="K5:P5"/>
    <mergeCell ref="Q5:AB5"/>
    <mergeCell ref="A6:A7"/>
    <mergeCell ref="B6:B7"/>
    <mergeCell ref="C6:C7"/>
    <mergeCell ref="D6:D7"/>
    <mergeCell ref="E6:E7"/>
    <mergeCell ref="F6:F7"/>
    <mergeCell ref="G6:G7"/>
    <mergeCell ref="H6:J6"/>
    <mergeCell ref="K6:M6"/>
    <mergeCell ref="N6:P6"/>
    <mergeCell ref="Q6:S6"/>
    <mergeCell ref="T6:V6"/>
    <mergeCell ref="W6:Y6"/>
    <mergeCell ref="Z6:AB6"/>
    <mergeCell ref="AC6:AE6"/>
    <mergeCell ref="B9:AE9"/>
    <mergeCell ref="B12:G12"/>
    <mergeCell ref="B14:AE14"/>
    <mergeCell ref="B21:AE21"/>
    <mergeCell ref="B30:AE30"/>
    <mergeCell ref="B32:G32"/>
    <mergeCell ref="D45:G45"/>
    <mergeCell ref="D50:E50"/>
  </mergeCells>
  <printOptions/>
  <pageMargins left="0.19652777777777777" right="0.19652777777777777" top="0.7875" bottom="0.7875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1"/>
  <sheetViews>
    <sheetView zoomScale="41" zoomScaleNormal="41" zoomScaleSheetLayoutView="42" workbookViewId="0" topLeftCell="A13">
      <selection activeCell="M7" sqref="M7"/>
    </sheetView>
  </sheetViews>
  <sheetFormatPr defaultColWidth="9.140625" defaultRowHeight="12.75"/>
  <cols>
    <col min="1" max="1" width="11.421875" style="0" customWidth="1"/>
    <col min="2" max="2" width="57.57421875" style="0" customWidth="1"/>
    <col min="3" max="3" width="29.8515625" style="0" customWidth="1"/>
    <col min="4" max="4" width="30.8515625" style="0" customWidth="1"/>
    <col min="5" max="5" width="33.7109375" style="0" customWidth="1"/>
    <col min="6" max="6" width="18.7109375" style="0" customWidth="1"/>
    <col min="7" max="7" width="16.7109375" style="0" customWidth="1"/>
    <col min="8" max="8" width="28.57421875" style="0" customWidth="1"/>
    <col min="9" max="10" width="11.421875" style="0" customWidth="1"/>
    <col min="11" max="11" width="31.57421875" style="0" customWidth="1"/>
    <col min="12" max="12" width="22.57421875" style="0" customWidth="1"/>
    <col min="13" max="13" width="11.421875" style="0" customWidth="1"/>
    <col min="14" max="14" width="31.8515625" style="0" customWidth="1"/>
    <col min="15" max="15" width="27.140625" style="0" customWidth="1"/>
    <col min="16" max="16" width="11.421875" style="0" customWidth="1"/>
    <col min="17" max="17" width="28.8515625" style="0" customWidth="1"/>
    <col min="18" max="18" width="23.140625" style="0" customWidth="1"/>
    <col min="19" max="19" width="11.421875" style="0" customWidth="1"/>
    <col min="20" max="20" width="29.00390625" style="0" customWidth="1"/>
    <col min="21" max="21" width="27.140625" style="0" customWidth="1"/>
    <col min="22" max="28" width="11.421875" style="0" customWidth="1"/>
    <col min="29" max="29" width="32.8515625" style="0" customWidth="1"/>
    <col min="30" max="30" width="16.00390625" style="0" customWidth="1"/>
    <col min="31" max="16384" width="11.421875" style="0" customWidth="1"/>
  </cols>
  <sheetData>
    <row r="1" spans="1:31" ht="23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62.25" customHeight="1">
      <c r="A2" s="2" t="s">
        <v>89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8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1.75">
      <c r="A5" s="5"/>
      <c r="B5" s="6"/>
      <c r="C5" s="6"/>
      <c r="D5" s="6"/>
      <c r="E5" s="6"/>
      <c r="F5" s="6"/>
      <c r="G5" s="6"/>
      <c r="H5" s="6"/>
      <c r="I5" s="6"/>
      <c r="J5" s="6"/>
      <c r="K5" s="7" t="s">
        <v>1</v>
      </c>
      <c r="L5" s="7"/>
      <c r="M5" s="7"/>
      <c r="N5" s="7"/>
      <c r="O5" s="7"/>
      <c r="P5" s="7"/>
      <c r="Q5" s="8" t="s">
        <v>2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9"/>
      <c r="AD5" s="10" t="s">
        <v>3</v>
      </c>
      <c r="AE5" s="11"/>
    </row>
    <row r="6" spans="1:31" ht="159.75" customHeight="1">
      <c r="A6" s="12" t="s">
        <v>4</v>
      </c>
      <c r="B6" s="13" t="s">
        <v>5</v>
      </c>
      <c r="C6" s="13" t="s">
        <v>6</v>
      </c>
      <c r="D6" s="14" t="s">
        <v>7</v>
      </c>
      <c r="E6" s="15" t="s">
        <v>8</v>
      </c>
      <c r="F6" s="15" t="s">
        <v>9</v>
      </c>
      <c r="G6" s="16" t="s">
        <v>10</v>
      </c>
      <c r="H6" s="17" t="s">
        <v>11</v>
      </c>
      <c r="I6" s="17"/>
      <c r="J6" s="17"/>
      <c r="K6" s="18" t="s">
        <v>12</v>
      </c>
      <c r="L6" s="18"/>
      <c r="M6" s="18"/>
      <c r="N6" s="19" t="s">
        <v>13</v>
      </c>
      <c r="O6" s="19"/>
      <c r="P6" s="19"/>
      <c r="Q6" s="20" t="s">
        <v>14</v>
      </c>
      <c r="R6" s="20"/>
      <c r="S6" s="20"/>
      <c r="T6" s="21" t="s">
        <v>15</v>
      </c>
      <c r="U6" s="21"/>
      <c r="V6" s="21"/>
      <c r="W6" s="22" t="s">
        <v>16</v>
      </c>
      <c r="X6" s="22"/>
      <c r="Y6" s="22"/>
      <c r="Z6" s="23" t="s">
        <v>17</v>
      </c>
      <c r="AA6" s="23"/>
      <c r="AB6" s="23"/>
      <c r="AC6" s="24" t="s">
        <v>18</v>
      </c>
      <c r="AD6" s="24"/>
      <c r="AE6" s="24"/>
    </row>
    <row r="7" spans="1:31" ht="153.75">
      <c r="A7" s="12"/>
      <c r="B7" s="13"/>
      <c r="C7" s="13"/>
      <c r="D7" s="14"/>
      <c r="E7" s="15"/>
      <c r="F7" s="15"/>
      <c r="G7" s="16"/>
      <c r="H7" s="25" t="s">
        <v>19</v>
      </c>
      <c r="I7" s="26" t="s">
        <v>20</v>
      </c>
      <c r="J7" s="27" t="s">
        <v>21</v>
      </c>
      <c r="K7" s="28" t="s">
        <v>22</v>
      </c>
      <c r="L7" s="26" t="s">
        <v>20</v>
      </c>
      <c r="M7" s="28" t="s">
        <v>21</v>
      </c>
      <c r="N7" s="29" t="s">
        <v>19</v>
      </c>
      <c r="O7" s="26" t="s">
        <v>20</v>
      </c>
      <c r="P7" s="29" t="s">
        <v>21</v>
      </c>
      <c r="Q7" s="12" t="s">
        <v>22</v>
      </c>
      <c r="R7" s="30" t="s">
        <v>20</v>
      </c>
      <c r="S7" s="31" t="s">
        <v>21</v>
      </c>
      <c r="T7" s="28" t="s">
        <v>23</v>
      </c>
      <c r="U7" s="32" t="s">
        <v>20</v>
      </c>
      <c r="V7" s="33" t="s">
        <v>21</v>
      </c>
      <c r="W7" s="34" t="s">
        <v>23</v>
      </c>
      <c r="X7" s="35" t="s">
        <v>20</v>
      </c>
      <c r="Y7" s="34" t="s">
        <v>21</v>
      </c>
      <c r="Z7" s="34" t="s">
        <v>23</v>
      </c>
      <c r="AA7" s="35" t="s">
        <v>20</v>
      </c>
      <c r="AB7" s="36" t="s">
        <v>21</v>
      </c>
      <c r="AC7" s="28" t="s">
        <v>24</v>
      </c>
      <c r="AD7" s="32" t="s">
        <v>20</v>
      </c>
      <c r="AE7" s="28" t="s">
        <v>21</v>
      </c>
    </row>
    <row r="8" spans="1:31" ht="21.75">
      <c r="A8" s="37">
        <v>1</v>
      </c>
      <c r="B8" s="38">
        <v>2</v>
      </c>
      <c r="C8" s="38">
        <v>3</v>
      </c>
      <c r="D8" s="39">
        <v>4</v>
      </c>
      <c r="E8" s="40">
        <v>5</v>
      </c>
      <c r="F8" s="40">
        <v>6</v>
      </c>
      <c r="G8" s="41">
        <v>7</v>
      </c>
      <c r="H8" s="42">
        <v>8</v>
      </c>
      <c r="I8" s="43">
        <v>9</v>
      </c>
      <c r="J8" s="44">
        <v>10</v>
      </c>
      <c r="K8" s="42">
        <v>11</v>
      </c>
      <c r="L8" s="38">
        <v>12</v>
      </c>
      <c r="M8" s="45">
        <v>13</v>
      </c>
      <c r="N8" s="44">
        <v>14</v>
      </c>
      <c r="O8" s="38">
        <v>15</v>
      </c>
      <c r="P8" s="44">
        <v>16</v>
      </c>
      <c r="Q8" s="38">
        <v>17</v>
      </c>
      <c r="R8" s="43">
        <v>18</v>
      </c>
      <c r="S8" s="38">
        <v>19</v>
      </c>
      <c r="T8" s="46">
        <v>20</v>
      </c>
      <c r="U8" s="47">
        <v>21</v>
      </c>
      <c r="V8" s="48">
        <v>22</v>
      </c>
      <c r="W8" s="49">
        <v>23</v>
      </c>
      <c r="X8" s="50">
        <v>24</v>
      </c>
      <c r="Y8" s="49">
        <v>25</v>
      </c>
      <c r="Z8" s="49">
        <v>26</v>
      </c>
      <c r="AA8" s="50">
        <v>27</v>
      </c>
      <c r="AB8" s="51">
        <v>28</v>
      </c>
      <c r="AC8" s="52">
        <v>23</v>
      </c>
      <c r="AD8" s="47">
        <v>24</v>
      </c>
      <c r="AE8" s="37">
        <v>25</v>
      </c>
    </row>
    <row r="9" spans="1:31" ht="28.5">
      <c r="A9" s="53" t="s">
        <v>25</v>
      </c>
      <c r="B9" s="54" t="s">
        <v>26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</row>
    <row r="10" spans="1:31" ht="26.25">
      <c r="A10" s="55"/>
      <c r="B10" s="56"/>
      <c r="C10" s="57"/>
      <c r="D10" s="57"/>
      <c r="E10" s="57"/>
      <c r="F10" s="58"/>
      <c r="G10" s="57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>
        <f aca="true" t="shared" si="0" ref="AC10:AC12">H10+N10-T10-Z10</f>
        <v>0</v>
      </c>
      <c r="AD10" s="59">
        <f aca="true" t="shared" si="1" ref="AD10:AD12">I10+Q10-U10-AA10</f>
        <v>0</v>
      </c>
      <c r="AE10" s="60">
        <f aca="true" t="shared" si="2" ref="AE10:AE12">J10+R10-V10-AB10</f>
        <v>0</v>
      </c>
    </row>
    <row r="11" spans="1:31" ht="26.25">
      <c r="A11" s="61"/>
      <c r="B11" s="62"/>
      <c r="C11" s="63"/>
      <c r="D11" s="63"/>
      <c r="E11" s="63"/>
      <c r="F11" s="63"/>
      <c r="G11" s="63"/>
      <c r="H11" s="64"/>
      <c r="I11" s="64"/>
      <c r="J11" s="64"/>
      <c r="K11" s="64"/>
      <c r="L11" s="64"/>
      <c r="M11" s="64"/>
      <c r="N11" s="59"/>
      <c r="O11" s="59"/>
      <c r="P11" s="59"/>
      <c r="Q11" s="64"/>
      <c r="R11" s="64"/>
      <c r="S11" s="64"/>
      <c r="T11" s="59"/>
      <c r="U11" s="59"/>
      <c r="V11" s="59"/>
      <c r="W11" s="64"/>
      <c r="X11" s="64"/>
      <c r="Y11" s="64"/>
      <c r="Z11" s="59"/>
      <c r="AA11" s="59"/>
      <c r="AB11" s="59"/>
      <c r="AC11" s="59">
        <f t="shared" si="0"/>
        <v>0</v>
      </c>
      <c r="AD11" s="59">
        <f t="shared" si="1"/>
        <v>0</v>
      </c>
      <c r="AE11" s="60">
        <f t="shared" si="2"/>
        <v>0</v>
      </c>
    </row>
    <row r="12" spans="1:31" ht="26.25">
      <c r="A12" s="65"/>
      <c r="B12" s="66" t="s">
        <v>27</v>
      </c>
      <c r="C12" s="66"/>
      <c r="D12" s="66"/>
      <c r="E12" s="66"/>
      <c r="F12" s="66"/>
      <c r="G12" s="66"/>
      <c r="H12" s="67"/>
      <c r="I12" s="67"/>
      <c r="J12" s="67"/>
      <c r="K12" s="67"/>
      <c r="L12" s="67"/>
      <c r="M12" s="67"/>
      <c r="N12" s="68"/>
      <c r="O12" s="68"/>
      <c r="P12" s="68"/>
      <c r="Q12" s="67"/>
      <c r="R12" s="67"/>
      <c r="S12" s="67"/>
      <c r="T12" s="68"/>
      <c r="U12" s="68"/>
      <c r="V12" s="68"/>
      <c r="W12" s="67"/>
      <c r="X12" s="67"/>
      <c r="Y12" s="67"/>
      <c r="Z12" s="68"/>
      <c r="AA12" s="68"/>
      <c r="AB12" s="68"/>
      <c r="AC12" s="68">
        <f t="shared" si="0"/>
        <v>0</v>
      </c>
      <c r="AD12" s="68">
        <f t="shared" si="1"/>
        <v>0</v>
      </c>
      <c r="AE12" s="69">
        <f t="shared" si="2"/>
        <v>0</v>
      </c>
    </row>
    <row r="13" spans="1:31" ht="26.25">
      <c r="A13" s="70"/>
      <c r="B13" s="71" t="s">
        <v>28</v>
      </c>
      <c r="C13" s="72"/>
      <c r="D13" s="73"/>
      <c r="E13" s="73"/>
      <c r="F13" s="73"/>
      <c r="G13" s="73"/>
      <c r="H13" s="74">
        <f>SUM(H10:H12)</f>
        <v>0</v>
      </c>
      <c r="I13" s="74">
        <f>SUM(I10:I12)</f>
        <v>0</v>
      </c>
      <c r="J13" s="74">
        <f>SUM(J10:J12)</f>
        <v>0</v>
      </c>
      <c r="K13" s="74">
        <f>SUM(K10:K12)</f>
        <v>0</v>
      </c>
      <c r="L13" s="74">
        <f>SUM(L10:L12)</f>
        <v>0</v>
      </c>
      <c r="M13" s="74">
        <f>SUM(M10:M12)</f>
        <v>0</v>
      </c>
      <c r="N13" s="74">
        <f>SUM(N10:N12)</f>
        <v>0</v>
      </c>
      <c r="O13" s="74">
        <f>SUM(O10:O12)</f>
        <v>0</v>
      </c>
      <c r="P13" s="74">
        <f>SUM(P10:P12)</f>
        <v>0</v>
      </c>
      <c r="Q13" s="74">
        <f>SUM(Q10:Q12)</f>
        <v>0</v>
      </c>
      <c r="R13" s="74">
        <f>SUM(R10:R12)</f>
        <v>0</v>
      </c>
      <c r="S13" s="74">
        <f>SUM(S10:S12)</f>
        <v>0</v>
      </c>
      <c r="T13" s="74">
        <f>SUM(T10:T12)</f>
        <v>0</v>
      </c>
      <c r="U13" s="74">
        <f>SUM(U10:U12)</f>
        <v>0</v>
      </c>
      <c r="V13" s="74">
        <f>SUM(V10:V12)</f>
        <v>0</v>
      </c>
      <c r="W13" s="74">
        <f>SUM(W10:W12)</f>
        <v>0</v>
      </c>
      <c r="X13" s="74">
        <f>SUM(X10:X12)</f>
        <v>0</v>
      </c>
      <c r="Y13" s="74">
        <f>SUM(Y10:Y12)</f>
        <v>0</v>
      </c>
      <c r="Z13" s="74">
        <f>SUM(Z10:Z12)</f>
        <v>0</v>
      </c>
      <c r="AA13" s="74">
        <f>SUM(AA10:AA12)</f>
        <v>0</v>
      </c>
      <c r="AB13" s="74">
        <f>SUM(AB10:AB12)</f>
        <v>0</v>
      </c>
      <c r="AC13" s="74">
        <f>SUM(AC10:AC12)</f>
        <v>0</v>
      </c>
      <c r="AD13" s="74">
        <f>SUM(AD10:AD12)</f>
        <v>0</v>
      </c>
      <c r="AE13" s="75">
        <f>SUM(AE10:AE12)</f>
        <v>0</v>
      </c>
    </row>
    <row r="14" spans="1:31" ht="28.5">
      <c r="A14" s="53" t="s">
        <v>29</v>
      </c>
      <c r="B14" s="76" t="s">
        <v>30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</row>
    <row r="15" spans="1:31" ht="116.25" customHeight="1">
      <c r="A15" s="77" t="s">
        <v>31</v>
      </c>
      <c r="B15" s="78" t="s">
        <v>44</v>
      </c>
      <c r="C15" s="86" t="s">
        <v>45</v>
      </c>
      <c r="D15" s="80">
        <v>13275000</v>
      </c>
      <c r="E15" s="87" t="s">
        <v>42</v>
      </c>
      <c r="F15" s="89">
        <v>43936</v>
      </c>
      <c r="G15" s="83"/>
      <c r="H15" s="80">
        <v>13194000</v>
      </c>
      <c r="I15" s="80"/>
      <c r="J15" s="80"/>
      <c r="K15" s="80"/>
      <c r="L15" s="84"/>
      <c r="M15" s="80"/>
      <c r="N15" s="80"/>
      <c r="O15" s="84">
        <f>99305.85+99213.83+92812.94+28804.02</f>
        <v>320136.64</v>
      </c>
      <c r="P15" s="80"/>
      <c r="Q15" s="80"/>
      <c r="R15" s="80">
        <f aca="true" t="shared" si="3" ref="R15:R17">L15</f>
        <v>0</v>
      </c>
      <c r="S15" s="80"/>
      <c r="T15" s="80">
        <v>13194000</v>
      </c>
      <c r="U15" s="80">
        <f aca="true" t="shared" si="4" ref="U15:U17">O15</f>
        <v>320136.64</v>
      </c>
      <c r="V15" s="80"/>
      <c r="W15" s="80"/>
      <c r="X15" s="80"/>
      <c r="Y15" s="80"/>
      <c r="Z15" s="80"/>
      <c r="AA15" s="80"/>
      <c r="AB15" s="80"/>
      <c r="AC15" s="85">
        <f aca="true" t="shared" si="5" ref="AC15:AC17">H15+N15-T15</f>
        <v>0</v>
      </c>
      <c r="AD15" s="80"/>
      <c r="AE15" s="80"/>
    </row>
    <row r="16" spans="1:31" ht="117.75" customHeight="1">
      <c r="A16" s="77" t="s">
        <v>35</v>
      </c>
      <c r="B16" s="78" t="s">
        <v>47</v>
      </c>
      <c r="C16" s="79" t="s">
        <v>33</v>
      </c>
      <c r="D16" s="80">
        <v>50800000</v>
      </c>
      <c r="E16" s="87" t="s">
        <v>38</v>
      </c>
      <c r="F16" s="89">
        <v>44132</v>
      </c>
      <c r="G16" s="83"/>
      <c r="H16" s="80">
        <v>29600000</v>
      </c>
      <c r="I16" s="80"/>
      <c r="J16" s="80"/>
      <c r="K16" s="80"/>
      <c r="L16" s="84"/>
      <c r="M16" s="80"/>
      <c r="N16" s="80"/>
      <c r="O16" s="84">
        <f>234217.53+228113.85+117736.18</f>
        <v>580067.56</v>
      </c>
      <c r="P16" s="80"/>
      <c r="Q16" s="80"/>
      <c r="R16" s="80">
        <f t="shared" si="3"/>
        <v>0</v>
      </c>
      <c r="S16" s="80"/>
      <c r="T16" s="80">
        <v>29600000</v>
      </c>
      <c r="U16" s="80">
        <f t="shared" si="4"/>
        <v>580067.56</v>
      </c>
      <c r="V16" s="80"/>
      <c r="W16" s="80"/>
      <c r="X16" s="80"/>
      <c r="Y16" s="80"/>
      <c r="Z16" s="80"/>
      <c r="AA16" s="80"/>
      <c r="AB16" s="80"/>
      <c r="AC16" s="85">
        <f t="shared" si="5"/>
        <v>0</v>
      </c>
      <c r="AD16" s="80"/>
      <c r="AE16" s="80"/>
    </row>
    <row r="17" spans="1:31" ht="92.25" customHeight="1">
      <c r="A17" s="77"/>
      <c r="B17" s="78" t="s">
        <v>79</v>
      </c>
      <c r="C17" s="86" t="s">
        <v>37</v>
      </c>
      <c r="D17" s="80">
        <v>18207000</v>
      </c>
      <c r="E17" s="87" t="s">
        <v>42</v>
      </c>
      <c r="F17" s="82">
        <v>44278</v>
      </c>
      <c r="G17" s="83"/>
      <c r="H17" s="80"/>
      <c r="I17" s="80"/>
      <c r="J17" s="80"/>
      <c r="K17" s="80"/>
      <c r="L17" s="84">
        <v>139808.87</v>
      </c>
      <c r="M17" s="80"/>
      <c r="N17" s="80">
        <v>18207000</v>
      </c>
      <c r="O17" s="80">
        <f>135298.9+135298.91+139808.86+135298.91+139808.86+139808.87</f>
        <v>825323.3099999999</v>
      </c>
      <c r="P17" s="80"/>
      <c r="Q17" s="80"/>
      <c r="R17" s="80">
        <f t="shared" si="3"/>
        <v>139808.87</v>
      </c>
      <c r="S17" s="80"/>
      <c r="T17" s="80"/>
      <c r="U17" s="80">
        <f t="shared" si="4"/>
        <v>825323.3099999999</v>
      </c>
      <c r="V17" s="80"/>
      <c r="W17" s="80"/>
      <c r="X17" s="80"/>
      <c r="Y17" s="80"/>
      <c r="Z17" s="80"/>
      <c r="AA17" s="80"/>
      <c r="AB17" s="80"/>
      <c r="AC17" s="85">
        <f t="shared" si="5"/>
        <v>18207000</v>
      </c>
      <c r="AD17" s="80"/>
      <c r="AE17" s="80"/>
    </row>
    <row r="18" spans="1:31" ht="30.75" hidden="1">
      <c r="A18" s="77"/>
      <c r="B18" s="78"/>
      <c r="C18" s="88"/>
      <c r="D18" s="80"/>
      <c r="E18" s="87"/>
      <c r="F18" s="89"/>
      <c r="G18" s="83"/>
      <c r="H18" s="80"/>
      <c r="I18" s="80"/>
      <c r="J18" s="80"/>
      <c r="K18" s="80"/>
      <c r="L18" s="84"/>
      <c r="M18" s="80"/>
      <c r="N18" s="80"/>
      <c r="O18" s="84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5"/>
      <c r="AD18" s="80"/>
      <c r="AE18" s="80"/>
    </row>
    <row r="19" spans="1:31" ht="30.75" hidden="1">
      <c r="A19" s="77"/>
      <c r="B19" s="78"/>
      <c r="C19" s="79"/>
      <c r="D19" s="80"/>
      <c r="E19" s="87"/>
      <c r="F19" s="89"/>
      <c r="G19" s="83"/>
      <c r="H19" s="80"/>
      <c r="I19" s="80"/>
      <c r="J19" s="80"/>
      <c r="K19" s="80"/>
      <c r="L19" s="84"/>
      <c r="M19" s="80"/>
      <c r="N19" s="80"/>
      <c r="O19" s="84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5"/>
      <c r="AD19" s="80"/>
      <c r="AE19" s="80"/>
    </row>
    <row r="20" spans="1:31" ht="30.75">
      <c r="A20" s="90"/>
      <c r="B20" s="91" t="s">
        <v>48</v>
      </c>
      <c r="C20" s="74"/>
      <c r="D20" s="92">
        <f>SUM(D15:D19)</f>
        <v>82282000</v>
      </c>
      <c r="E20" s="74"/>
      <c r="F20" s="74"/>
      <c r="G20" s="74"/>
      <c r="H20" s="92">
        <f>SUM(H15:H19)</f>
        <v>42794000</v>
      </c>
      <c r="I20" s="92">
        <f>SUM(I15:I19)</f>
        <v>0</v>
      </c>
      <c r="J20" s="92">
        <f>SUM(J15:J19)</f>
        <v>0</v>
      </c>
      <c r="K20" s="92">
        <f>SUM(K15:K19)</f>
        <v>0</v>
      </c>
      <c r="L20" s="92">
        <f>SUM(L15:L19)</f>
        <v>139808.87</v>
      </c>
      <c r="M20" s="92">
        <f>SUM(M15:M19)</f>
        <v>0</v>
      </c>
      <c r="N20" s="92">
        <f>SUM(N15:N19)</f>
        <v>18207000</v>
      </c>
      <c r="O20" s="92">
        <f>SUM(O15:O19)</f>
        <v>1725527.5100000002</v>
      </c>
      <c r="P20" s="92">
        <f>SUM(P15:P19)</f>
        <v>0</v>
      </c>
      <c r="Q20" s="92">
        <f>SUM(Q15:Q19)</f>
        <v>0</v>
      </c>
      <c r="R20" s="92">
        <f>SUM(R15:R19)</f>
        <v>139808.87</v>
      </c>
      <c r="S20" s="92">
        <f>SUM(S15:S19)</f>
        <v>0</v>
      </c>
      <c r="T20" s="92">
        <f>SUM(T15:T19)</f>
        <v>42794000</v>
      </c>
      <c r="U20" s="92">
        <f>SUM(U15:U19)</f>
        <v>1725527.5100000002</v>
      </c>
      <c r="V20" s="92">
        <f>SUM(V15:V19)</f>
        <v>0</v>
      </c>
      <c r="W20" s="92">
        <f>SUM(W15:W19)</f>
        <v>0</v>
      </c>
      <c r="X20" s="92">
        <f>SUM(X15:X19)</f>
        <v>0</v>
      </c>
      <c r="Y20" s="92">
        <f>SUM(Y15:Y19)</f>
        <v>0</v>
      </c>
      <c r="Z20" s="92">
        <f>SUM(Z15:Z19)</f>
        <v>0</v>
      </c>
      <c r="AA20" s="92">
        <f>SUM(AA15:AA19)</f>
        <v>0</v>
      </c>
      <c r="AB20" s="92">
        <f>SUM(AB15:AB19)</f>
        <v>0</v>
      </c>
      <c r="AC20" s="92">
        <f>SUM(AC15:AC19)</f>
        <v>18207000</v>
      </c>
      <c r="AD20" s="92">
        <f>SUM(AD15:AD19)</f>
        <v>0</v>
      </c>
      <c r="AE20" s="92">
        <f>SUM(AE15:AE19)</f>
        <v>0</v>
      </c>
    </row>
    <row r="21" spans="1:31" ht="28.5" customHeight="1">
      <c r="A21" s="93" t="s">
        <v>49</v>
      </c>
      <c r="B21" s="76" t="s">
        <v>50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</row>
    <row r="22" spans="1:31" ht="26.25">
      <c r="A22" s="94"/>
      <c r="B22" s="95" t="s">
        <v>51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7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8"/>
    </row>
    <row r="23" spans="1:31" ht="30.75">
      <c r="A23" s="99"/>
      <c r="B23" s="100"/>
      <c r="C23" s="101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3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4"/>
    </row>
    <row r="24" spans="1:31" ht="30.75">
      <c r="A24" s="105"/>
      <c r="B24" s="106" t="s">
        <v>52</v>
      </c>
      <c r="C24" s="107"/>
      <c r="D24" s="108">
        <f>D23</f>
        <v>0</v>
      </c>
      <c r="E24" s="108"/>
      <c r="F24" s="108"/>
      <c r="G24" s="108"/>
      <c r="H24" s="108">
        <f>SUM(H23:H23)</f>
        <v>0</v>
      </c>
      <c r="I24" s="108">
        <f>SUM(I23:I23)</f>
        <v>0</v>
      </c>
      <c r="J24" s="108">
        <f>SUM(J23:J23)</f>
        <v>0</v>
      </c>
      <c r="K24" s="108">
        <f>SUM(K23:K23)</f>
        <v>0</v>
      </c>
      <c r="L24" s="108">
        <f>SUM(L23:L23)</f>
        <v>0</v>
      </c>
      <c r="M24" s="108">
        <f>SUM(M23:M23)</f>
        <v>0</v>
      </c>
      <c r="N24" s="108">
        <f>SUM(N23:N23)</f>
        <v>0</v>
      </c>
      <c r="O24" s="108">
        <f>SUM(O23:O23)</f>
        <v>0</v>
      </c>
      <c r="P24" s="108">
        <f>SUM(P23:P23)</f>
        <v>0</v>
      </c>
      <c r="Q24" s="108">
        <f>SUM(Q23:Q23)</f>
        <v>0</v>
      </c>
      <c r="R24" s="108">
        <f>SUM(R23:R23)</f>
        <v>0</v>
      </c>
      <c r="S24" s="108">
        <f>SUM(S23:S23)</f>
        <v>0</v>
      </c>
      <c r="T24" s="108">
        <f>SUM(T23:T23)</f>
        <v>0</v>
      </c>
      <c r="U24" s="108">
        <f>SUM(U23:U23)</f>
        <v>0</v>
      </c>
      <c r="V24" s="108">
        <f>SUM(V23:V23)</f>
        <v>0</v>
      </c>
      <c r="W24" s="108">
        <f>SUM(W23:W23)</f>
        <v>0</v>
      </c>
      <c r="X24" s="108">
        <f>SUM(X23:X23)</f>
        <v>0</v>
      </c>
      <c r="Y24" s="108">
        <f>SUM(Y23:Y23)</f>
        <v>0</v>
      </c>
      <c r="Z24" s="108">
        <f>SUM(Z23:Z23)</f>
        <v>0</v>
      </c>
      <c r="AA24" s="108">
        <f>SUM(AA23:AA23)</f>
        <v>0</v>
      </c>
      <c r="AB24" s="108">
        <f>SUM(AB23:AB23)</f>
        <v>0</v>
      </c>
      <c r="AC24" s="108">
        <f>SUM(AC23:AC23)</f>
        <v>0</v>
      </c>
      <c r="AD24" s="108">
        <f>SUM(AD23:AD23)</f>
        <v>0</v>
      </c>
      <c r="AE24" s="109">
        <f>SUM(AE23:AE23)</f>
        <v>0</v>
      </c>
    </row>
    <row r="25" spans="1:31" ht="30.75">
      <c r="A25" s="110"/>
      <c r="B25" s="111" t="s">
        <v>53</v>
      </c>
      <c r="C25" s="112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4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5"/>
    </row>
    <row r="26" spans="1:31" ht="102.75" customHeight="1">
      <c r="A26" s="99"/>
      <c r="B26" s="193" t="s">
        <v>86</v>
      </c>
      <c r="C26" s="194" t="s">
        <v>55</v>
      </c>
      <c r="D26" s="195">
        <v>24000000</v>
      </c>
      <c r="E26" s="196" t="s">
        <v>81</v>
      </c>
      <c r="F26" s="197">
        <v>44075</v>
      </c>
      <c r="G26" s="102"/>
      <c r="H26" s="85"/>
      <c r="I26" s="85"/>
      <c r="J26" s="85"/>
      <c r="K26" s="85">
        <v>0</v>
      </c>
      <c r="L26" s="85">
        <v>0</v>
      </c>
      <c r="M26" s="85">
        <v>0</v>
      </c>
      <c r="N26" s="85">
        <v>24000000</v>
      </c>
      <c r="O26" s="85">
        <v>11540.98</v>
      </c>
      <c r="P26" s="85"/>
      <c r="Q26" s="85">
        <f>N26</f>
        <v>24000000</v>
      </c>
      <c r="R26" s="85">
        <f>O26</f>
        <v>11540.98</v>
      </c>
      <c r="S26" s="85"/>
      <c r="T26" s="85">
        <f>Q26</f>
        <v>24000000</v>
      </c>
      <c r="U26" s="85">
        <f>R26</f>
        <v>11540.98</v>
      </c>
      <c r="V26" s="85"/>
      <c r="W26" s="85"/>
      <c r="X26" s="85"/>
      <c r="Y26" s="85"/>
      <c r="Z26" s="85"/>
      <c r="AA26" s="85"/>
      <c r="AB26" s="85"/>
      <c r="AC26" s="85">
        <f>H26+N26-T26</f>
        <v>0</v>
      </c>
      <c r="AD26" s="85">
        <v>0</v>
      </c>
      <c r="AE26" s="119">
        <v>0</v>
      </c>
    </row>
    <row r="27" spans="1:31" ht="30.75">
      <c r="A27" s="99"/>
      <c r="B27" s="120" t="s">
        <v>57</v>
      </c>
      <c r="C27" s="101"/>
      <c r="D27" s="121">
        <f>D26</f>
        <v>24000000</v>
      </c>
      <c r="E27" s="122"/>
      <c r="F27" s="122"/>
      <c r="G27" s="122"/>
      <c r="H27" s="121">
        <f>SUM(H26)</f>
        <v>0</v>
      </c>
      <c r="I27" s="121">
        <f>SUM(I26)</f>
        <v>0</v>
      </c>
      <c r="J27" s="121">
        <f>SUM(J26)</f>
        <v>0</v>
      </c>
      <c r="K27" s="121">
        <f>SUM(K26)</f>
        <v>0</v>
      </c>
      <c r="L27" s="121">
        <f>SUM(L26)</f>
        <v>0</v>
      </c>
      <c r="M27" s="121">
        <f>SUM(M26)</f>
        <v>0</v>
      </c>
      <c r="N27" s="121">
        <f>SUM(N26)</f>
        <v>24000000</v>
      </c>
      <c r="O27" s="121">
        <f>SUM(O26)</f>
        <v>11540.98</v>
      </c>
      <c r="P27" s="121">
        <f>SUM(P26)</f>
        <v>0</v>
      </c>
      <c r="Q27" s="121">
        <f>SUM(Q26)</f>
        <v>24000000</v>
      </c>
      <c r="R27" s="121">
        <f>SUM(R26)</f>
        <v>11540.98</v>
      </c>
      <c r="S27" s="121">
        <f>SUM(S26)</f>
        <v>0</v>
      </c>
      <c r="T27" s="121">
        <f>SUM(T26)</f>
        <v>24000000</v>
      </c>
      <c r="U27" s="121">
        <f>SUM(U26)</f>
        <v>11540.98</v>
      </c>
      <c r="V27" s="121">
        <f>SUM(V26)</f>
        <v>0</v>
      </c>
      <c r="W27" s="121">
        <f>SUM(W26)</f>
        <v>0</v>
      </c>
      <c r="X27" s="121">
        <f>SUM(X26)</f>
        <v>0</v>
      </c>
      <c r="Y27" s="121">
        <f>SUM(Y26)</f>
        <v>0</v>
      </c>
      <c r="Z27" s="121">
        <f>SUM(Z26)</f>
        <v>0</v>
      </c>
      <c r="AA27" s="121">
        <f>SUM(AA26)</f>
        <v>0</v>
      </c>
      <c r="AB27" s="121">
        <f>SUM(AB26)</f>
        <v>0</v>
      </c>
      <c r="AC27" s="121">
        <f>SUM(AC26)</f>
        <v>0</v>
      </c>
      <c r="AD27" s="121">
        <f>SUM(AD26)</f>
        <v>0</v>
      </c>
      <c r="AE27" s="123">
        <f>SUM(AE26)</f>
        <v>0</v>
      </c>
    </row>
    <row r="28" spans="1:31" ht="30.75">
      <c r="A28" s="124"/>
      <c r="B28" s="125"/>
      <c r="C28" s="126"/>
      <c r="D28" s="127"/>
      <c r="E28" s="128"/>
      <c r="F28" s="128"/>
      <c r="G28" s="128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30"/>
    </row>
    <row r="29" spans="1:31" ht="30.75">
      <c r="A29" s="131"/>
      <c r="B29" s="132" t="s">
        <v>58</v>
      </c>
      <c r="C29" s="133"/>
      <c r="D29" s="92">
        <f>D24+D27</f>
        <v>24000000</v>
      </c>
      <c r="E29" s="92"/>
      <c r="F29" s="92"/>
      <c r="G29" s="92"/>
      <c r="H29" s="92">
        <f>H24+H27</f>
        <v>0</v>
      </c>
      <c r="I29" s="92">
        <f>I24+I27</f>
        <v>0</v>
      </c>
      <c r="J29" s="92">
        <f>J24+J27</f>
        <v>0</v>
      </c>
      <c r="K29" s="92">
        <f>K24+K27</f>
        <v>0</v>
      </c>
      <c r="L29" s="92">
        <f>L24+L27</f>
        <v>0</v>
      </c>
      <c r="M29" s="92">
        <f>M24+M27</f>
        <v>0</v>
      </c>
      <c r="N29" s="92">
        <f>N24+N27</f>
        <v>24000000</v>
      </c>
      <c r="O29" s="92">
        <f>O24+O27</f>
        <v>11540.98</v>
      </c>
      <c r="P29" s="92">
        <f>P24+P27</f>
        <v>0</v>
      </c>
      <c r="Q29" s="92">
        <f>Q24+Q27</f>
        <v>24000000</v>
      </c>
      <c r="R29" s="92">
        <f>R24+R27</f>
        <v>11540.98</v>
      </c>
      <c r="S29" s="92">
        <f>S24+S27</f>
        <v>0</v>
      </c>
      <c r="T29" s="92">
        <f>T24+T27</f>
        <v>24000000</v>
      </c>
      <c r="U29" s="92">
        <f>U24+U27</f>
        <v>11540.98</v>
      </c>
      <c r="V29" s="92">
        <f>V24+V27</f>
        <v>0</v>
      </c>
      <c r="W29" s="92">
        <f>W24+W27</f>
        <v>0</v>
      </c>
      <c r="X29" s="92">
        <f>X24+X27</f>
        <v>0</v>
      </c>
      <c r="Y29" s="92">
        <f>Y24+Y27</f>
        <v>0</v>
      </c>
      <c r="Z29" s="92">
        <f>Z24+Z27</f>
        <v>0</v>
      </c>
      <c r="AA29" s="92">
        <f>AA24+AA27</f>
        <v>0</v>
      </c>
      <c r="AB29" s="92">
        <f>AB24+AB27</f>
        <v>0</v>
      </c>
      <c r="AC29" s="92">
        <f>AC24+AC27</f>
        <v>0</v>
      </c>
      <c r="AD29" s="92">
        <f>AD24+AD27</f>
        <v>0</v>
      </c>
      <c r="AE29" s="134">
        <f>AE24+AE27</f>
        <v>0</v>
      </c>
    </row>
    <row r="30" spans="1:31" ht="28.5">
      <c r="A30" s="135" t="s">
        <v>59</v>
      </c>
      <c r="B30" s="136" t="s">
        <v>60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</row>
    <row r="31" spans="1:31" ht="26.25">
      <c r="A31" s="137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38"/>
    </row>
    <row r="32" spans="1:31" ht="26.25">
      <c r="A32" s="139"/>
      <c r="B32" s="140" t="s">
        <v>61</v>
      </c>
      <c r="C32" s="140"/>
      <c r="D32" s="140"/>
      <c r="E32" s="140"/>
      <c r="F32" s="140"/>
      <c r="G32" s="140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26"/>
      <c r="AD32" s="126"/>
      <c r="AE32" s="142"/>
    </row>
    <row r="33" spans="1:31" ht="30.75">
      <c r="A33" s="143"/>
      <c r="B33" s="144" t="s">
        <v>62</v>
      </c>
      <c r="C33" s="145"/>
      <c r="D33" s="146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8"/>
    </row>
    <row r="34" spans="1:31" ht="30.75">
      <c r="A34" s="149"/>
      <c r="B34" s="150" t="s">
        <v>63</v>
      </c>
      <c r="C34" s="151"/>
      <c r="D34" s="152">
        <f>D20+D29+D33</f>
        <v>106282000</v>
      </c>
      <c r="E34" s="152"/>
      <c r="F34" s="152"/>
      <c r="G34" s="152"/>
      <c r="H34" s="152">
        <f>H20+H29+H33</f>
        <v>42794000</v>
      </c>
      <c r="I34" s="152">
        <f>I20+I29+I33</f>
        <v>0</v>
      </c>
      <c r="J34" s="152">
        <f>J20+J29+J33</f>
        <v>0</v>
      </c>
      <c r="K34" s="152">
        <f>K20+K29+K33</f>
        <v>0</v>
      </c>
      <c r="L34" s="152">
        <f>L20+L29+L33</f>
        <v>139808.87</v>
      </c>
      <c r="M34" s="152">
        <f>M20+M29+M33</f>
        <v>0</v>
      </c>
      <c r="N34" s="152">
        <f>N20+N29+N33</f>
        <v>42207000</v>
      </c>
      <c r="O34" s="152">
        <f>O20+O29+O33</f>
        <v>1737068.4900000002</v>
      </c>
      <c r="P34" s="152">
        <f>P20+P29+P33</f>
        <v>0</v>
      </c>
      <c r="Q34" s="152">
        <f>Q20+Q29+Q33</f>
        <v>24000000</v>
      </c>
      <c r="R34" s="152">
        <f>R20+R29+R33</f>
        <v>151349.85</v>
      </c>
      <c r="S34" s="152">
        <f>S20+S29+S33</f>
        <v>0</v>
      </c>
      <c r="T34" s="152">
        <f>T20+T29+T33</f>
        <v>66794000</v>
      </c>
      <c r="U34" s="152">
        <f>U20+U29+U33</f>
        <v>1737068.4900000002</v>
      </c>
      <c r="V34" s="152">
        <f>V20+V29+V33</f>
        <v>0</v>
      </c>
      <c r="W34" s="152">
        <f>W20+W29+W33</f>
        <v>0</v>
      </c>
      <c r="X34" s="152">
        <f>X20+X29+X33</f>
        <v>0</v>
      </c>
      <c r="Y34" s="152">
        <f>Y20+Y29+Y33</f>
        <v>0</v>
      </c>
      <c r="Z34" s="152">
        <f>Z20+Z29+Z33</f>
        <v>0</v>
      </c>
      <c r="AA34" s="152">
        <f>AA20+AA29+AA33</f>
        <v>0</v>
      </c>
      <c r="AB34" s="152">
        <f>AB20+AB29+AB33</f>
        <v>0</v>
      </c>
      <c r="AC34" s="152">
        <f>AC20+AC29+AC33</f>
        <v>18207000</v>
      </c>
      <c r="AD34" s="152">
        <f>AD20+AD29+AD33</f>
        <v>0</v>
      </c>
      <c r="AE34" s="152">
        <f>AE20+AE29+AE33</f>
        <v>0</v>
      </c>
    </row>
    <row r="35" spans="1:31" ht="16.5">
      <c r="A35" s="153"/>
      <c r="B35" s="154"/>
      <c r="C35" s="154"/>
      <c r="D35" s="155"/>
      <c r="E35" s="156"/>
      <c r="F35" s="156"/>
      <c r="G35" s="156"/>
      <c r="H35" s="156"/>
      <c r="I35" s="156"/>
      <c r="J35" s="156"/>
      <c r="K35" s="155"/>
      <c r="L35" s="156"/>
      <c r="M35" s="156"/>
      <c r="N35" s="155"/>
      <c r="O35" s="156"/>
      <c r="P35" s="156"/>
      <c r="Q35" s="156"/>
      <c r="R35" s="156"/>
      <c r="S35" s="156"/>
      <c r="T35" s="156"/>
      <c r="U35" s="156"/>
      <c r="V35" s="156"/>
      <c r="W35" s="155"/>
      <c r="X35" s="156"/>
      <c r="Y35" s="156"/>
      <c r="Z35" s="155"/>
      <c r="AA35" s="156"/>
      <c r="AB35" s="156"/>
      <c r="AC35" s="156"/>
      <c r="AD35" s="156"/>
      <c r="AE35" s="156"/>
    </row>
    <row r="36" spans="1:31" ht="16.5">
      <c r="A36" s="153"/>
      <c r="B36" s="154"/>
      <c r="C36" s="154"/>
      <c r="D36" s="155"/>
      <c r="E36" s="156"/>
      <c r="F36" s="156"/>
      <c r="G36" s="156"/>
      <c r="H36" s="156"/>
      <c r="I36" s="156"/>
      <c r="J36" s="156"/>
      <c r="K36" s="155"/>
      <c r="L36" s="156"/>
      <c r="M36" s="156"/>
      <c r="N36" s="155"/>
      <c r="O36" s="156"/>
      <c r="P36" s="156"/>
      <c r="Q36" s="156"/>
      <c r="R36" s="156"/>
      <c r="S36" s="156"/>
      <c r="T36" s="156"/>
      <c r="U36" s="156"/>
      <c r="V36" s="156"/>
      <c r="W36" s="155"/>
      <c r="X36" s="156"/>
      <c r="Y36" s="156"/>
      <c r="Z36" s="155"/>
      <c r="AA36" s="156"/>
      <c r="AB36" s="156"/>
      <c r="AC36" s="156"/>
      <c r="AD36" s="156"/>
      <c r="AE36" s="156"/>
    </row>
    <row r="37" spans="1:31" ht="16.5">
      <c r="A37" s="153"/>
      <c r="B37" s="154"/>
      <c r="C37" s="154"/>
      <c r="D37" s="155"/>
      <c r="E37" s="156"/>
      <c r="F37" s="156"/>
      <c r="G37" s="156"/>
      <c r="H37" s="156"/>
      <c r="I37" s="156"/>
      <c r="J37" s="156"/>
      <c r="K37" s="155"/>
      <c r="L37" s="156"/>
      <c r="M37" s="156"/>
      <c r="N37" s="155"/>
      <c r="O37" s="156"/>
      <c r="P37" s="156"/>
      <c r="Q37" s="156"/>
      <c r="R37" s="156"/>
      <c r="S37" s="156"/>
      <c r="T37" s="156"/>
      <c r="U37" s="156"/>
      <c r="V37" s="156"/>
      <c r="W37" s="155"/>
      <c r="X37" s="156"/>
      <c r="Y37" s="156"/>
      <c r="Z37" s="155"/>
      <c r="AA37" s="156"/>
      <c r="AB37" s="156"/>
      <c r="AC37" s="156"/>
      <c r="AD37" s="156"/>
      <c r="AE37" s="156"/>
    </row>
    <row r="38" spans="1:31" ht="16.5">
      <c r="A38" s="153"/>
      <c r="B38" s="154"/>
      <c r="C38" s="154"/>
      <c r="D38" s="155"/>
      <c r="E38" s="156"/>
      <c r="F38" s="156"/>
      <c r="G38" s="156"/>
      <c r="H38" s="156"/>
      <c r="I38" s="156"/>
      <c r="J38" s="156"/>
      <c r="K38" s="155"/>
      <c r="L38" s="156"/>
      <c r="M38" s="156"/>
      <c r="N38" s="155"/>
      <c r="O38" s="156"/>
      <c r="P38" s="156"/>
      <c r="Q38" s="156"/>
      <c r="R38" s="156"/>
      <c r="S38" s="156"/>
      <c r="T38" s="156"/>
      <c r="U38" s="156"/>
      <c r="V38" s="156"/>
      <c r="W38" s="155"/>
      <c r="X38" s="156"/>
      <c r="Y38" s="156"/>
      <c r="Z38" s="155"/>
      <c r="AA38" s="156"/>
      <c r="AB38" s="156"/>
      <c r="AC38" s="156"/>
      <c r="AD38" s="156"/>
      <c r="AE38" s="156"/>
    </row>
    <row r="39" spans="1:31" ht="16.5">
      <c r="A39" s="153"/>
      <c r="B39" s="154"/>
      <c r="C39" s="154"/>
      <c r="D39" s="155"/>
      <c r="E39" s="156"/>
      <c r="F39" s="156"/>
      <c r="G39" s="156"/>
      <c r="H39" s="156"/>
      <c r="I39" s="156"/>
      <c r="J39" s="156"/>
      <c r="K39" s="155"/>
      <c r="L39" s="156"/>
      <c r="M39" s="156"/>
      <c r="N39" s="155"/>
      <c r="O39" s="156"/>
      <c r="P39" s="156"/>
      <c r="Q39" s="156"/>
      <c r="R39" s="156"/>
      <c r="S39" s="156"/>
      <c r="T39" s="156"/>
      <c r="U39" s="156"/>
      <c r="V39" s="156"/>
      <c r="W39" s="155"/>
      <c r="X39" s="156"/>
      <c r="Y39" s="156"/>
      <c r="Z39" s="155"/>
      <c r="AA39" s="156"/>
      <c r="AB39" s="156"/>
      <c r="AC39" s="156"/>
      <c r="AD39" s="156"/>
      <c r="AE39" s="156"/>
    </row>
    <row r="40" spans="1:31" ht="16.5">
      <c r="A40" s="153"/>
      <c r="B40" s="154"/>
      <c r="C40" s="154"/>
      <c r="D40" s="155"/>
      <c r="E40" s="156"/>
      <c r="F40" s="156"/>
      <c r="G40" s="156"/>
      <c r="H40" s="156"/>
      <c r="I40" s="156"/>
      <c r="J40" s="156"/>
      <c r="K40" s="155"/>
      <c r="L40" s="156"/>
      <c r="M40" s="156"/>
      <c r="N40" s="155"/>
      <c r="O40" s="156"/>
      <c r="P40" s="156"/>
      <c r="Q40" s="156"/>
      <c r="R40" s="156"/>
      <c r="S40" s="156"/>
      <c r="T40" s="156"/>
      <c r="U40" s="156"/>
      <c r="V40" s="156"/>
      <c r="W40" s="155"/>
      <c r="X40" s="156"/>
      <c r="Y40" s="156"/>
      <c r="Z40" s="155"/>
      <c r="AA40" s="156"/>
      <c r="AB40" s="156"/>
      <c r="AC40" s="156"/>
      <c r="AD40" s="156"/>
      <c r="AE40" s="156"/>
    </row>
    <row r="41" spans="1:31" ht="16.5">
      <c r="A41" s="153"/>
      <c r="B41" s="154"/>
      <c r="C41" s="154"/>
      <c r="D41" s="155"/>
      <c r="E41" s="156"/>
      <c r="F41" s="156"/>
      <c r="G41" s="156"/>
      <c r="H41" s="156"/>
      <c r="I41" s="156"/>
      <c r="J41" s="156"/>
      <c r="K41" s="155"/>
      <c r="L41" s="156"/>
      <c r="M41" s="156"/>
      <c r="N41" s="155"/>
      <c r="O41" s="156"/>
      <c r="P41" s="156"/>
      <c r="Q41" s="156"/>
      <c r="R41" s="156"/>
      <c r="S41" s="156"/>
      <c r="T41" s="156"/>
      <c r="U41" s="156"/>
      <c r="V41" s="156"/>
      <c r="W41" s="155"/>
      <c r="X41" s="156"/>
      <c r="Y41" s="156"/>
      <c r="Z41" s="155"/>
      <c r="AA41" s="156"/>
      <c r="AB41" s="156"/>
      <c r="AC41" s="156"/>
      <c r="AD41" s="156"/>
      <c r="AE41" s="156"/>
    </row>
    <row r="42" spans="1:31" ht="16.5">
      <c r="A42" s="153"/>
      <c r="B42" s="154"/>
      <c r="C42" s="154"/>
      <c r="D42" s="156"/>
      <c r="E42" s="156"/>
      <c r="F42" s="156"/>
      <c r="G42" s="156"/>
      <c r="H42" s="156"/>
      <c r="I42" s="156"/>
      <c r="J42" s="156"/>
      <c r="K42" s="155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</row>
    <row r="43" spans="1:31" ht="16.5">
      <c r="A43" s="153"/>
      <c r="B43" s="154"/>
      <c r="C43" s="154"/>
      <c r="D43" s="156"/>
      <c r="E43" s="156"/>
      <c r="F43" s="156"/>
      <c r="G43" s="156"/>
      <c r="H43" s="156"/>
      <c r="I43" s="156"/>
      <c r="J43" s="156"/>
      <c r="K43" s="155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</row>
    <row r="44" spans="1:31" ht="16.5">
      <c r="A44" s="153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</row>
    <row r="45" spans="1:31" ht="30.75">
      <c r="A45" s="157"/>
      <c r="B45" s="157"/>
      <c r="C45" s="1"/>
      <c r="D45" s="158" t="s">
        <v>64</v>
      </c>
      <c r="E45" s="158"/>
      <c r="F45" s="158"/>
      <c r="G45" s="158"/>
      <c r="H45" s="159" t="s">
        <v>65</v>
      </c>
      <c r="I45" s="160"/>
      <c r="J45" s="159"/>
      <c r="K45" s="159" t="s">
        <v>66</v>
      </c>
      <c r="L45" s="159"/>
      <c r="M45" s="159"/>
      <c r="N45" s="161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</row>
    <row r="46" spans="1:31" ht="30.75">
      <c r="A46" s="157"/>
      <c r="B46" s="157"/>
      <c r="C46" s="1"/>
      <c r="D46" s="1"/>
      <c r="E46" s="160"/>
      <c r="F46" s="160"/>
      <c r="G46" s="160"/>
      <c r="H46" s="162"/>
      <c r="I46" s="162"/>
      <c r="J46" s="163"/>
      <c r="K46" s="164"/>
      <c r="L46" s="159"/>
      <c r="M46" s="159"/>
      <c r="N46" s="4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</row>
    <row r="47" spans="1:31" ht="24">
      <c r="A47" s="157"/>
      <c r="B47" s="157"/>
      <c r="C47" s="1"/>
      <c r="D47" s="165"/>
      <c r="E47" s="166"/>
      <c r="F47" s="165"/>
      <c r="G47" s="165"/>
      <c r="H47" s="167"/>
      <c r="I47" s="167"/>
      <c r="J47" s="168"/>
      <c r="K47" s="169"/>
      <c r="L47" s="168"/>
      <c r="M47" s="166"/>
      <c r="N47" s="167"/>
      <c r="O47" s="167"/>
      <c r="P47" s="167"/>
      <c r="Q47" s="16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</row>
    <row r="48" spans="1:31" ht="30.75">
      <c r="A48" s="157"/>
      <c r="B48" s="1"/>
      <c r="C48" s="170" t="s">
        <v>67</v>
      </c>
      <c r="D48" s="1"/>
      <c r="E48" s="160"/>
      <c r="F48" s="160"/>
      <c r="G48" s="160"/>
      <c r="H48" s="162"/>
      <c r="I48" s="162"/>
      <c r="J48" s="163"/>
      <c r="K48" s="164"/>
      <c r="L48" s="159"/>
      <c r="M48" s="159"/>
      <c r="N48" s="4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</row>
    <row r="49" spans="1:31" ht="30.75">
      <c r="A49" s="157"/>
      <c r="B49" s="1"/>
      <c r="C49" s="1"/>
      <c r="D49" s="1"/>
      <c r="E49" s="160"/>
      <c r="F49" s="160"/>
      <c r="G49" s="160"/>
      <c r="H49" s="162"/>
      <c r="I49" s="162"/>
      <c r="J49" s="171"/>
      <c r="K49" s="164"/>
      <c r="L49" s="159"/>
      <c r="M49" s="159"/>
      <c r="N49" s="4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</row>
    <row r="50" spans="1:31" ht="30.75">
      <c r="A50" s="157"/>
      <c r="B50" s="157"/>
      <c r="C50" s="1"/>
      <c r="D50" s="158" t="s">
        <v>68</v>
      </c>
      <c r="E50" s="158"/>
      <c r="F50" s="172"/>
      <c r="G50" s="172"/>
      <c r="H50" s="159" t="s">
        <v>65</v>
      </c>
      <c r="I50" s="160"/>
      <c r="J50" s="159"/>
      <c r="K50" s="159" t="s">
        <v>69</v>
      </c>
      <c r="L50" s="159"/>
      <c r="M50" s="159"/>
      <c r="N50" s="4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</row>
    <row r="51" spans="1:31" ht="24">
      <c r="A51" s="157"/>
      <c r="B51" s="157"/>
      <c r="C51" s="173"/>
      <c r="D51" s="173"/>
      <c r="E51" s="173"/>
      <c r="F51" s="174"/>
      <c r="G51" s="174"/>
      <c r="H51" s="173"/>
      <c r="I51" s="173"/>
      <c r="J51" s="173"/>
      <c r="K51" s="173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</row>
    <row r="52" spans="1:31" ht="16.5">
      <c r="A52" s="157"/>
      <c r="B52" s="157"/>
      <c r="C52" s="157"/>
      <c r="D52" s="157"/>
      <c r="E52" s="157"/>
      <c r="F52" s="175"/>
      <c r="G52" s="175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</row>
    <row r="53" spans="1:31" ht="16.5">
      <c r="A53" s="157"/>
      <c r="B53" s="157"/>
      <c r="C53" s="157"/>
      <c r="D53" s="157"/>
      <c r="E53" s="157"/>
      <c r="F53" s="176"/>
      <c r="G53" s="176"/>
      <c r="H53" s="177"/>
      <c r="I53" s="17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</row>
    <row r="54" spans="1:31" ht="16.5">
      <c r="A54" s="157"/>
      <c r="B54" s="178"/>
      <c r="C54" s="1"/>
      <c r="D54" s="1"/>
      <c r="E54" s="1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</row>
    <row r="55" spans="1:31" ht="30.75">
      <c r="A55" s="157"/>
      <c r="B55" s="179" t="s">
        <v>90</v>
      </c>
      <c r="C55" s="180"/>
      <c r="D55" s="181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</row>
    <row r="56" spans="1:31" ht="26.25">
      <c r="A56" s="157"/>
      <c r="B56" s="180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</row>
    <row r="57" spans="1:31" ht="30.75">
      <c r="A57" s="157"/>
      <c r="B57" s="179" t="s">
        <v>75</v>
      </c>
      <c r="C57" s="180"/>
      <c r="D57" s="180"/>
      <c r="E57" s="182"/>
      <c r="F57" s="182"/>
      <c r="G57" s="182"/>
      <c r="H57" s="182"/>
      <c r="I57" s="182"/>
      <c r="J57" s="182"/>
      <c r="K57" s="182"/>
      <c r="L57" s="182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</row>
    <row r="58" spans="1:31" ht="26.25">
      <c r="A58" s="157"/>
      <c r="B58" s="180"/>
      <c r="C58" s="180"/>
      <c r="D58" s="183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</row>
    <row r="59" spans="1:31" ht="28.5">
      <c r="A59" s="157"/>
      <c r="B59" s="184">
        <v>44105</v>
      </c>
      <c r="C59" s="180"/>
      <c r="D59" s="185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</row>
    <row r="60" spans="1:31" ht="28.5">
      <c r="A60" s="157"/>
      <c r="B60" s="180"/>
      <c r="C60" s="180"/>
      <c r="D60" s="185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</row>
    <row r="61" spans="1:31" ht="28.5">
      <c r="A61" s="157"/>
      <c r="B61" s="187" t="s">
        <v>77</v>
      </c>
      <c r="C61" s="187"/>
      <c r="D61" s="182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</row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</sheetData>
  <sheetProtection selectLockedCells="1" selectUnlockedCells="1"/>
  <mergeCells count="26">
    <mergeCell ref="A2:AE2"/>
    <mergeCell ref="K5:P5"/>
    <mergeCell ref="Q5:AB5"/>
    <mergeCell ref="A6:A7"/>
    <mergeCell ref="B6:B7"/>
    <mergeCell ref="C6:C7"/>
    <mergeCell ref="D6:D7"/>
    <mergeCell ref="E6:E7"/>
    <mergeCell ref="F6:F7"/>
    <mergeCell ref="G6:G7"/>
    <mergeCell ref="H6:J6"/>
    <mergeCell ref="K6:M6"/>
    <mergeCell ref="N6:P6"/>
    <mergeCell ref="Q6:S6"/>
    <mergeCell ref="T6:V6"/>
    <mergeCell ref="W6:Y6"/>
    <mergeCell ref="Z6:AB6"/>
    <mergeCell ref="AC6:AE6"/>
    <mergeCell ref="B9:AE9"/>
    <mergeCell ref="B12:G12"/>
    <mergeCell ref="B14:AE14"/>
    <mergeCell ref="B21:AE21"/>
    <mergeCell ref="B30:AE30"/>
    <mergeCell ref="B32:G32"/>
    <mergeCell ref="D45:G45"/>
    <mergeCell ref="D50:E50"/>
  </mergeCells>
  <printOptions/>
  <pageMargins left="0.19652777777777777" right="0.21736111111111112" top="0.8861111111111111" bottom="0.8861111111111111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1"/>
  <sheetViews>
    <sheetView zoomScale="41" zoomScaleNormal="41" zoomScaleSheetLayoutView="42" workbookViewId="0" topLeftCell="A13">
      <selection activeCell="K20" sqref="K20"/>
    </sheetView>
  </sheetViews>
  <sheetFormatPr defaultColWidth="9.140625" defaultRowHeight="12.75"/>
  <cols>
    <col min="1" max="1" width="11.421875" style="0" customWidth="1"/>
    <col min="2" max="2" width="57.57421875" style="0" customWidth="1"/>
    <col min="3" max="3" width="29.8515625" style="0" customWidth="1"/>
    <col min="4" max="4" width="30.8515625" style="0" customWidth="1"/>
    <col min="5" max="5" width="33.7109375" style="0" customWidth="1"/>
    <col min="6" max="6" width="18.7109375" style="0" customWidth="1"/>
    <col min="7" max="7" width="16.7109375" style="0" customWidth="1"/>
    <col min="8" max="8" width="28.57421875" style="0" customWidth="1"/>
    <col min="9" max="10" width="11.421875" style="0" customWidth="1"/>
    <col min="11" max="11" width="31.57421875" style="0" customWidth="1"/>
    <col min="12" max="12" width="22.57421875" style="0" customWidth="1"/>
    <col min="13" max="13" width="11.421875" style="0" customWidth="1"/>
    <col min="14" max="14" width="31.8515625" style="0" customWidth="1"/>
    <col min="15" max="15" width="27.140625" style="0" customWidth="1"/>
    <col min="16" max="16" width="11.421875" style="0" customWidth="1"/>
    <col min="17" max="17" width="28.8515625" style="0" customWidth="1"/>
    <col min="18" max="18" width="23.140625" style="0" customWidth="1"/>
    <col min="19" max="19" width="11.421875" style="0" customWidth="1"/>
    <col min="20" max="20" width="29.00390625" style="0" customWidth="1"/>
    <col min="21" max="21" width="27.140625" style="0" customWidth="1"/>
    <col min="22" max="28" width="11.421875" style="0" customWidth="1"/>
    <col min="29" max="29" width="32.8515625" style="0" customWidth="1"/>
    <col min="30" max="30" width="16.00390625" style="0" customWidth="1"/>
    <col min="31" max="16384" width="11.421875" style="0" customWidth="1"/>
  </cols>
  <sheetData>
    <row r="1" spans="1:31" ht="23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62.25" customHeight="1">
      <c r="A2" s="2" t="s">
        <v>91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8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1.75">
      <c r="A5" s="5"/>
      <c r="B5" s="6"/>
      <c r="C5" s="6"/>
      <c r="D5" s="6"/>
      <c r="E5" s="6"/>
      <c r="F5" s="6"/>
      <c r="G5" s="6"/>
      <c r="H5" s="6"/>
      <c r="I5" s="6"/>
      <c r="J5" s="6"/>
      <c r="K5" s="7" t="s">
        <v>1</v>
      </c>
      <c r="L5" s="7"/>
      <c r="M5" s="7"/>
      <c r="N5" s="7"/>
      <c r="O5" s="7"/>
      <c r="P5" s="7"/>
      <c r="Q5" s="8" t="s">
        <v>2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9"/>
      <c r="AD5" s="10" t="s">
        <v>3</v>
      </c>
      <c r="AE5" s="11"/>
    </row>
    <row r="6" spans="1:31" ht="159.75" customHeight="1">
      <c r="A6" s="12" t="s">
        <v>4</v>
      </c>
      <c r="B6" s="13" t="s">
        <v>5</v>
      </c>
      <c r="C6" s="13" t="s">
        <v>6</v>
      </c>
      <c r="D6" s="14" t="s">
        <v>7</v>
      </c>
      <c r="E6" s="15" t="s">
        <v>8</v>
      </c>
      <c r="F6" s="15" t="s">
        <v>9</v>
      </c>
      <c r="G6" s="16" t="s">
        <v>10</v>
      </c>
      <c r="H6" s="17" t="s">
        <v>11</v>
      </c>
      <c r="I6" s="17"/>
      <c r="J6" s="17"/>
      <c r="K6" s="18" t="s">
        <v>12</v>
      </c>
      <c r="L6" s="18"/>
      <c r="M6" s="18"/>
      <c r="N6" s="19" t="s">
        <v>13</v>
      </c>
      <c r="O6" s="19"/>
      <c r="P6" s="19"/>
      <c r="Q6" s="20" t="s">
        <v>14</v>
      </c>
      <c r="R6" s="20"/>
      <c r="S6" s="20"/>
      <c r="T6" s="21" t="s">
        <v>15</v>
      </c>
      <c r="U6" s="21"/>
      <c r="V6" s="21"/>
      <c r="W6" s="22" t="s">
        <v>16</v>
      </c>
      <c r="X6" s="22"/>
      <c r="Y6" s="22"/>
      <c r="Z6" s="23" t="s">
        <v>17</v>
      </c>
      <c r="AA6" s="23"/>
      <c r="AB6" s="23"/>
      <c r="AC6" s="24" t="s">
        <v>18</v>
      </c>
      <c r="AD6" s="24"/>
      <c r="AE6" s="24"/>
    </row>
    <row r="7" spans="1:31" ht="153.75">
      <c r="A7" s="12"/>
      <c r="B7" s="13"/>
      <c r="C7" s="13"/>
      <c r="D7" s="14"/>
      <c r="E7" s="15"/>
      <c r="F7" s="15"/>
      <c r="G7" s="16"/>
      <c r="H7" s="25" t="s">
        <v>19</v>
      </c>
      <c r="I7" s="26" t="s">
        <v>20</v>
      </c>
      <c r="J7" s="27" t="s">
        <v>21</v>
      </c>
      <c r="K7" s="28" t="s">
        <v>22</v>
      </c>
      <c r="L7" s="26" t="s">
        <v>20</v>
      </c>
      <c r="M7" s="28" t="s">
        <v>21</v>
      </c>
      <c r="N7" s="29" t="s">
        <v>19</v>
      </c>
      <c r="O7" s="26" t="s">
        <v>20</v>
      </c>
      <c r="P7" s="29" t="s">
        <v>21</v>
      </c>
      <c r="Q7" s="12" t="s">
        <v>22</v>
      </c>
      <c r="R7" s="30" t="s">
        <v>20</v>
      </c>
      <c r="S7" s="31" t="s">
        <v>21</v>
      </c>
      <c r="T7" s="28" t="s">
        <v>23</v>
      </c>
      <c r="U7" s="32" t="s">
        <v>20</v>
      </c>
      <c r="V7" s="33" t="s">
        <v>21</v>
      </c>
      <c r="W7" s="34" t="s">
        <v>23</v>
      </c>
      <c r="X7" s="35" t="s">
        <v>20</v>
      </c>
      <c r="Y7" s="34" t="s">
        <v>21</v>
      </c>
      <c r="Z7" s="34" t="s">
        <v>23</v>
      </c>
      <c r="AA7" s="35" t="s">
        <v>20</v>
      </c>
      <c r="AB7" s="36" t="s">
        <v>21</v>
      </c>
      <c r="AC7" s="28" t="s">
        <v>24</v>
      </c>
      <c r="AD7" s="32" t="s">
        <v>20</v>
      </c>
      <c r="AE7" s="28" t="s">
        <v>21</v>
      </c>
    </row>
    <row r="8" spans="1:31" ht="21.75">
      <c r="A8" s="37">
        <v>1</v>
      </c>
      <c r="B8" s="38">
        <v>2</v>
      </c>
      <c r="C8" s="38">
        <v>3</v>
      </c>
      <c r="D8" s="39">
        <v>4</v>
      </c>
      <c r="E8" s="40">
        <v>5</v>
      </c>
      <c r="F8" s="40">
        <v>6</v>
      </c>
      <c r="G8" s="41">
        <v>7</v>
      </c>
      <c r="H8" s="42">
        <v>8</v>
      </c>
      <c r="I8" s="43">
        <v>9</v>
      </c>
      <c r="J8" s="44">
        <v>10</v>
      </c>
      <c r="K8" s="42">
        <v>11</v>
      </c>
      <c r="L8" s="38">
        <v>12</v>
      </c>
      <c r="M8" s="45">
        <v>13</v>
      </c>
      <c r="N8" s="44">
        <v>14</v>
      </c>
      <c r="O8" s="38">
        <v>15</v>
      </c>
      <c r="P8" s="44">
        <v>16</v>
      </c>
      <c r="Q8" s="38">
        <v>17</v>
      </c>
      <c r="R8" s="43">
        <v>18</v>
      </c>
      <c r="S8" s="38">
        <v>19</v>
      </c>
      <c r="T8" s="46">
        <v>20</v>
      </c>
      <c r="U8" s="47">
        <v>21</v>
      </c>
      <c r="V8" s="48">
        <v>22</v>
      </c>
      <c r="W8" s="49">
        <v>23</v>
      </c>
      <c r="X8" s="50">
        <v>24</v>
      </c>
      <c r="Y8" s="49">
        <v>25</v>
      </c>
      <c r="Z8" s="49">
        <v>26</v>
      </c>
      <c r="AA8" s="50">
        <v>27</v>
      </c>
      <c r="AB8" s="51">
        <v>28</v>
      </c>
      <c r="AC8" s="52">
        <v>23</v>
      </c>
      <c r="AD8" s="47">
        <v>24</v>
      </c>
      <c r="AE8" s="37">
        <v>25</v>
      </c>
    </row>
    <row r="9" spans="1:31" ht="28.5">
      <c r="A9" s="53" t="s">
        <v>25</v>
      </c>
      <c r="B9" s="54" t="s">
        <v>26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</row>
    <row r="10" spans="1:31" ht="26.25">
      <c r="A10" s="55"/>
      <c r="B10" s="56"/>
      <c r="C10" s="57"/>
      <c r="D10" s="57"/>
      <c r="E10" s="57"/>
      <c r="F10" s="58"/>
      <c r="G10" s="57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>
        <f aca="true" t="shared" si="0" ref="AC10:AC12">H10+N10-T10-Z10</f>
        <v>0</v>
      </c>
      <c r="AD10" s="59">
        <f aca="true" t="shared" si="1" ref="AD10:AD12">I10+Q10-U10-AA10</f>
        <v>0</v>
      </c>
      <c r="AE10" s="60">
        <f aca="true" t="shared" si="2" ref="AE10:AE12">J10+R10-V10-AB10</f>
        <v>0</v>
      </c>
    </row>
    <row r="11" spans="1:31" ht="26.25">
      <c r="A11" s="61"/>
      <c r="B11" s="62"/>
      <c r="C11" s="63"/>
      <c r="D11" s="63"/>
      <c r="E11" s="63"/>
      <c r="F11" s="63"/>
      <c r="G11" s="63"/>
      <c r="H11" s="64"/>
      <c r="I11" s="64"/>
      <c r="J11" s="64"/>
      <c r="K11" s="64"/>
      <c r="L11" s="64"/>
      <c r="M11" s="64"/>
      <c r="N11" s="59"/>
      <c r="O11" s="59"/>
      <c r="P11" s="59"/>
      <c r="Q11" s="64"/>
      <c r="R11" s="64"/>
      <c r="S11" s="64"/>
      <c r="T11" s="59"/>
      <c r="U11" s="59"/>
      <c r="V11" s="59"/>
      <c r="W11" s="64"/>
      <c r="X11" s="64"/>
      <c r="Y11" s="64"/>
      <c r="Z11" s="59"/>
      <c r="AA11" s="59"/>
      <c r="AB11" s="59"/>
      <c r="AC11" s="59">
        <f t="shared" si="0"/>
        <v>0</v>
      </c>
      <c r="AD11" s="59">
        <f t="shared" si="1"/>
        <v>0</v>
      </c>
      <c r="AE11" s="60">
        <f t="shared" si="2"/>
        <v>0</v>
      </c>
    </row>
    <row r="12" spans="1:31" ht="26.25">
      <c r="A12" s="65"/>
      <c r="B12" s="66" t="s">
        <v>27</v>
      </c>
      <c r="C12" s="66"/>
      <c r="D12" s="66"/>
      <c r="E12" s="66"/>
      <c r="F12" s="66"/>
      <c r="G12" s="66"/>
      <c r="H12" s="67"/>
      <c r="I12" s="67"/>
      <c r="J12" s="67"/>
      <c r="K12" s="67"/>
      <c r="L12" s="67"/>
      <c r="M12" s="67"/>
      <c r="N12" s="68"/>
      <c r="O12" s="68"/>
      <c r="P12" s="68"/>
      <c r="Q12" s="67"/>
      <c r="R12" s="67"/>
      <c r="S12" s="67"/>
      <c r="T12" s="68"/>
      <c r="U12" s="68"/>
      <c r="V12" s="68"/>
      <c r="W12" s="67"/>
      <c r="X12" s="67"/>
      <c r="Y12" s="67"/>
      <c r="Z12" s="68"/>
      <c r="AA12" s="68"/>
      <c r="AB12" s="68"/>
      <c r="AC12" s="68">
        <f t="shared" si="0"/>
        <v>0</v>
      </c>
      <c r="AD12" s="68">
        <f t="shared" si="1"/>
        <v>0</v>
      </c>
      <c r="AE12" s="69">
        <f t="shared" si="2"/>
        <v>0</v>
      </c>
    </row>
    <row r="13" spans="1:31" ht="26.25">
      <c r="A13" s="70"/>
      <c r="B13" s="71" t="s">
        <v>28</v>
      </c>
      <c r="C13" s="72"/>
      <c r="D13" s="73"/>
      <c r="E13" s="73"/>
      <c r="F13" s="73"/>
      <c r="G13" s="73"/>
      <c r="H13" s="74">
        <f>SUM(H10:H12)</f>
        <v>0</v>
      </c>
      <c r="I13" s="74">
        <f>SUM(I10:I12)</f>
        <v>0</v>
      </c>
      <c r="J13" s="74">
        <f>SUM(J10:J12)</f>
        <v>0</v>
      </c>
      <c r="K13" s="74">
        <f>SUM(K10:K12)</f>
        <v>0</v>
      </c>
      <c r="L13" s="74">
        <f>SUM(L10:L12)</f>
        <v>0</v>
      </c>
      <c r="M13" s="74">
        <f>SUM(M10:M12)</f>
        <v>0</v>
      </c>
      <c r="N13" s="74">
        <f>SUM(N10:N12)</f>
        <v>0</v>
      </c>
      <c r="O13" s="74">
        <f>SUM(O10:O12)</f>
        <v>0</v>
      </c>
      <c r="P13" s="74">
        <f>SUM(P10:P12)</f>
        <v>0</v>
      </c>
      <c r="Q13" s="74">
        <f>SUM(Q10:Q12)</f>
        <v>0</v>
      </c>
      <c r="R13" s="74">
        <f>SUM(R10:R12)</f>
        <v>0</v>
      </c>
      <c r="S13" s="74">
        <f>SUM(S10:S12)</f>
        <v>0</v>
      </c>
      <c r="T13" s="74">
        <f>SUM(T10:T12)</f>
        <v>0</v>
      </c>
      <c r="U13" s="74">
        <f>SUM(U10:U12)</f>
        <v>0</v>
      </c>
      <c r="V13" s="74">
        <f>SUM(V10:V12)</f>
        <v>0</v>
      </c>
      <c r="W13" s="74">
        <f>SUM(W10:W12)</f>
        <v>0</v>
      </c>
      <c r="X13" s="74">
        <f>SUM(X10:X12)</f>
        <v>0</v>
      </c>
      <c r="Y13" s="74">
        <f>SUM(Y10:Y12)</f>
        <v>0</v>
      </c>
      <c r="Z13" s="74">
        <f>SUM(Z10:Z12)</f>
        <v>0</v>
      </c>
      <c r="AA13" s="74">
        <f>SUM(AA10:AA12)</f>
        <v>0</v>
      </c>
      <c r="AB13" s="74">
        <f>SUM(AB10:AB12)</f>
        <v>0</v>
      </c>
      <c r="AC13" s="74">
        <f>SUM(AC10:AC12)</f>
        <v>0</v>
      </c>
      <c r="AD13" s="74">
        <f>SUM(AD10:AD12)</f>
        <v>0</v>
      </c>
      <c r="AE13" s="75">
        <f>SUM(AE10:AE12)</f>
        <v>0</v>
      </c>
    </row>
    <row r="14" spans="1:31" ht="28.5">
      <c r="A14" s="53" t="s">
        <v>29</v>
      </c>
      <c r="B14" s="76" t="s">
        <v>30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</row>
    <row r="15" spans="1:31" ht="87" customHeight="1">
      <c r="A15" s="77" t="s">
        <v>31</v>
      </c>
      <c r="B15" s="78" t="s">
        <v>44</v>
      </c>
      <c r="C15" s="86" t="s">
        <v>45</v>
      </c>
      <c r="D15" s="80">
        <v>13275000</v>
      </c>
      <c r="E15" s="87" t="s">
        <v>42</v>
      </c>
      <c r="F15" s="89">
        <v>43936</v>
      </c>
      <c r="G15" s="83"/>
      <c r="H15" s="80">
        <v>13194000</v>
      </c>
      <c r="I15" s="80"/>
      <c r="J15" s="80"/>
      <c r="K15" s="80"/>
      <c r="L15" s="84"/>
      <c r="M15" s="80"/>
      <c r="N15" s="80"/>
      <c r="O15" s="84">
        <f>99305.85+99213.83+92812.94+28804.02</f>
        <v>320136.64</v>
      </c>
      <c r="P15" s="80"/>
      <c r="Q15" s="80"/>
      <c r="R15" s="80">
        <f aca="true" t="shared" si="3" ref="R15:R18">L15</f>
        <v>0</v>
      </c>
      <c r="S15" s="80"/>
      <c r="T15" s="80">
        <v>13194000</v>
      </c>
      <c r="U15" s="80">
        <f aca="true" t="shared" si="4" ref="U15:U18">O15</f>
        <v>320136.64</v>
      </c>
      <c r="V15" s="80"/>
      <c r="W15" s="80"/>
      <c r="X15" s="80"/>
      <c r="Y15" s="80"/>
      <c r="Z15" s="80"/>
      <c r="AA15" s="80"/>
      <c r="AB15" s="80"/>
      <c r="AC15" s="85">
        <f aca="true" t="shared" si="5" ref="AC15:AC18">H15+N15-T15</f>
        <v>0</v>
      </c>
      <c r="AD15" s="80"/>
      <c r="AE15" s="80"/>
    </row>
    <row r="16" spans="1:31" ht="117.75" customHeight="1">
      <c r="A16" s="77" t="s">
        <v>35</v>
      </c>
      <c r="B16" s="78" t="s">
        <v>47</v>
      </c>
      <c r="C16" s="79" t="s">
        <v>33</v>
      </c>
      <c r="D16" s="80">
        <v>50800000</v>
      </c>
      <c r="E16" s="87" t="s">
        <v>38</v>
      </c>
      <c r="F16" s="89">
        <v>44132</v>
      </c>
      <c r="G16" s="83"/>
      <c r="H16" s="80">
        <v>29600000</v>
      </c>
      <c r="I16" s="80"/>
      <c r="J16" s="80"/>
      <c r="K16" s="80"/>
      <c r="L16" s="84"/>
      <c r="M16" s="80"/>
      <c r="N16" s="80"/>
      <c r="O16" s="84">
        <f>234217.53+228113.85+117736.18</f>
        <v>580067.56</v>
      </c>
      <c r="P16" s="80"/>
      <c r="Q16" s="80"/>
      <c r="R16" s="80">
        <f t="shared" si="3"/>
        <v>0</v>
      </c>
      <c r="S16" s="80"/>
      <c r="T16" s="80">
        <v>29600000</v>
      </c>
      <c r="U16" s="80">
        <f t="shared" si="4"/>
        <v>580067.56</v>
      </c>
      <c r="V16" s="80"/>
      <c r="W16" s="80"/>
      <c r="X16" s="80"/>
      <c r="Y16" s="80"/>
      <c r="Z16" s="80"/>
      <c r="AA16" s="80"/>
      <c r="AB16" s="80"/>
      <c r="AC16" s="85">
        <f t="shared" si="5"/>
        <v>0</v>
      </c>
      <c r="AD16" s="80"/>
      <c r="AE16" s="80"/>
    </row>
    <row r="17" spans="1:31" ht="95.25" customHeight="1">
      <c r="A17" s="77" t="s">
        <v>39</v>
      </c>
      <c r="B17" s="78" t="s">
        <v>79</v>
      </c>
      <c r="C17" s="86" t="s">
        <v>37</v>
      </c>
      <c r="D17" s="80">
        <v>18207000</v>
      </c>
      <c r="E17" s="87" t="s">
        <v>42</v>
      </c>
      <c r="F17" s="82">
        <v>44278</v>
      </c>
      <c r="G17" s="83"/>
      <c r="H17" s="80"/>
      <c r="I17" s="80"/>
      <c r="J17" s="80"/>
      <c r="K17" s="80"/>
      <c r="L17" s="84">
        <v>135298.9</v>
      </c>
      <c r="M17" s="80"/>
      <c r="N17" s="80">
        <v>18207000</v>
      </c>
      <c r="O17" s="80">
        <f>135298.9+135298.91+139808.86+135298.91+139808.86+139808.87+135298.9</f>
        <v>960622.21</v>
      </c>
      <c r="P17" s="80"/>
      <c r="Q17" s="80"/>
      <c r="R17" s="80">
        <f t="shared" si="3"/>
        <v>135298.9</v>
      </c>
      <c r="S17" s="80"/>
      <c r="T17" s="80"/>
      <c r="U17" s="80">
        <f t="shared" si="4"/>
        <v>960622.21</v>
      </c>
      <c r="V17" s="80"/>
      <c r="W17" s="80"/>
      <c r="X17" s="80"/>
      <c r="Y17" s="80"/>
      <c r="Z17" s="80"/>
      <c r="AA17" s="80"/>
      <c r="AB17" s="80"/>
      <c r="AC17" s="85">
        <f t="shared" si="5"/>
        <v>18207000</v>
      </c>
      <c r="AD17" s="80"/>
      <c r="AE17" s="80"/>
    </row>
    <row r="18" spans="1:31" ht="102.75" customHeight="1">
      <c r="A18" s="77" t="s">
        <v>43</v>
      </c>
      <c r="B18" s="78" t="s">
        <v>92</v>
      </c>
      <c r="C18" s="86" t="s">
        <v>45</v>
      </c>
      <c r="D18" s="80">
        <v>24000000</v>
      </c>
      <c r="E18" s="87" t="s">
        <v>38</v>
      </c>
      <c r="F18" s="89">
        <v>44485</v>
      </c>
      <c r="G18" s="83"/>
      <c r="H18" s="80"/>
      <c r="I18" s="80"/>
      <c r="J18" s="80"/>
      <c r="K18" s="80">
        <v>24000000</v>
      </c>
      <c r="L18" s="84">
        <v>13044.59</v>
      </c>
      <c r="M18" s="80"/>
      <c r="N18" s="80">
        <v>24000000</v>
      </c>
      <c r="O18" s="84">
        <f>13044.59</f>
        <v>13044.59</v>
      </c>
      <c r="P18" s="80"/>
      <c r="Q18" s="80"/>
      <c r="R18" s="80">
        <f t="shared" si="3"/>
        <v>13044.59</v>
      </c>
      <c r="S18" s="80"/>
      <c r="T18" s="80"/>
      <c r="U18" s="80">
        <f t="shared" si="4"/>
        <v>13044.59</v>
      </c>
      <c r="V18" s="80"/>
      <c r="W18" s="80"/>
      <c r="X18" s="80"/>
      <c r="Y18" s="80"/>
      <c r="Z18" s="80"/>
      <c r="AA18" s="80"/>
      <c r="AB18" s="80"/>
      <c r="AC18" s="85">
        <f t="shared" si="5"/>
        <v>24000000</v>
      </c>
      <c r="AD18" s="80"/>
      <c r="AE18" s="80"/>
    </row>
    <row r="19" spans="1:31" ht="17.25" customHeight="1" hidden="1">
      <c r="A19" s="77"/>
      <c r="B19" s="78"/>
      <c r="C19" s="79"/>
      <c r="D19" s="80"/>
      <c r="E19" s="87"/>
      <c r="F19" s="89"/>
      <c r="G19" s="83"/>
      <c r="H19" s="80"/>
      <c r="I19" s="80"/>
      <c r="J19" s="80"/>
      <c r="K19" s="80"/>
      <c r="L19" s="84"/>
      <c r="M19" s="80"/>
      <c r="N19" s="80"/>
      <c r="O19" s="84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5"/>
      <c r="AD19" s="80"/>
      <c r="AE19" s="80"/>
    </row>
    <row r="20" spans="1:31" ht="60" customHeight="1">
      <c r="A20" s="90"/>
      <c r="B20" s="91" t="s">
        <v>48</v>
      </c>
      <c r="C20" s="74"/>
      <c r="D20" s="92">
        <f>SUM(D15:D19)</f>
        <v>106282000</v>
      </c>
      <c r="E20" s="74"/>
      <c r="F20" s="74"/>
      <c r="G20" s="74"/>
      <c r="H20" s="92">
        <f>SUM(H15:H19)</f>
        <v>42794000</v>
      </c>
      <c r="I20" s="92">
        <f>SUM(I15:I19)</f>
        <v>0</v>
      </c>
      <c r="J20" s="92">
        <f>SUM(J15:J19)</f>
        <v>0</v>
      </c>
      <c r="K20" s="92">
        <f>SUM(K15:K19)</f>
        <v>24000000</v>
      </c>
      <c r="L20" s="92">
        <f>SUM(L15:L19)</f>
        <v>148343.49</v>
      </c>
      <c r="M20" s="92">
        <f>SUM(M15:M19)</f>
        <v>0</v>
      </c>
      <c r="N20" s="92">
        <f>SUM(N15:N19)</f>
        <v>42207000</v>
      </c>
      <c r="O20" s="92">
        <f>SUM(O15:O19)</f>
        <v>1873871</v>
      </c>
      <c r="P20" s="92">
        <f>SUM(P15:P19)</f>
        <v>0</v>
      </c>
      <c r="Q20" s="92">
        <f>SUM(Q15:Q19)</f>
        <v>0</v>
      </c>
      <c r="R20" s="92">
        <f>SUM(R15:R19)</f>
        <v>148343.49</v>
      </c>
      <c r="S20" s="92">
        <f>SUM(S15:S19)</f>
        <v>0</v>
      </c>
      <c r="T20" s="92">
        <f>SUM(T15:T19)</f>
        <v>42794000</v>
      </c>
      <c r="U20" s="92">
        <f>SUM(U15:U19)</f>
        <v>1873871</v>
      </c>
      <c r="V20" s="92">
        <f>SUM(V15:V19)</f>
        <v>0</v>
      </c>
      <c r="W20" s="92">
        <f>SUM(W15:W19)</f>
        <v>0</v>
      </c>
      <c r="X20" s="92">
        <f>SUM(X15:X19)</f>
        <v>0</v>
      </c>
      <c r="Y20" s="92">
        <f>SUM(Y15:Y19)</f>
        <v>0</v>
      </c>
      <c r="Z20" s="92">
        <f>SUM(Z15:Z19)</f>
        <v>0</v>
      </c>
      <c r="AA20" s="92">
        <f>SUM(AA15:AA19)</f>
        <v>0</v>
      </c>
      <c r="AB20" s="92">
        <f>SUM(AB15:AB19)</f>
        <v>0</v>
      </c>
      <c r="AC20" s="92">
        <f>SUM(AC15:AC19)</f>
        <v>42207000</v>
      </c>
      <c r="AD20" s="92">
        <f>SUM(AD15:AD19)</f>
        <v>0</v>
      </c>
      <c r="AE20" s="92">
        <f>SUM(AE15:AE19)</f>
        <v>0</v>
      </c>
    </row>
    <row r="21" spans="1:31" ht="28.5" customHeight="1">
      <c r="A21" s="93" t="s">
        <v>49</v>
      </c>
      <c r="B21" s="76" t="s">
        <v>50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</row>
    <row r="22" spans="1:31" ht="26.25">
      <c r="A22" s="94"/>
      <c r="B22" s="95" t="s">
        <v>51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7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8"/>
    </row>
    <row r="23" spans="1:31" ht="30.75">
      <c r="A23" s="99"/>
      <c r="B23" s="100"/>
      <c r="C23" s="101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3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4"/>
    </row>
    <row r="24" spans="1:31" ht="30.75">
      <c r="A24" s="105"/>
      <c r="B24" s="106" t="s">
        <v>52</v>
      </c>
      <c r="C24" s="107"/>
      <c r="D24" s="108">
        <f>D23</f>
        <v>0</v>
      </c>
      <c r="E24" s="108"/>
      <c r="F24" s="108"/>
      <c r="G24" s="108"/>
      <c r="H24" s="108">
        <f>SUM(H23:H23)</f>
        <v>0</v>
      </c>
      <c r="I24" s="108">
        <f>SUM(I23:I23)</f>
        <v>0</v>
      </c>
      <c r="J24" s="108">
        <f>SUM(J23:J23)</f>
        <v>0</v>
      </c>
      <c r="K24" s="108">
        <f>SUM(K23:K23)</f>
        <v>0</v>
      </c>
      <c r="L24" s="108">
        <f>SUM(L23:L23)</f>
        <v>0</v>
      </c>
      <c r="M24" s="108">
        <f>SUM(M23:M23)</f>
        <v>0</v>
      </c>
      <c r="N24" s="108">
        <f>SUM(N23:N23)</f>
        <v>0</v>
      </c>
      <c r="O24" s="108">
        <f>SUM(O23:O23)</f>
        <v>0</v>
      </c>
      <c r="P24" s="108">
        <f>SUM(P23:P23)</f>
        <v>0</v>
      </c>
      <c r="Q24" s="108">
        <f>SUM(Q23:Q23)</f>
        <v>0</v>
      </c>
      <c r="R24" s="108">
        <f>SUM(R23:R23)</f>
        <v>0</v>
      </c>
      <c r="S24" s="108">
        <f>SUM(S23:S23)</f>
        <v>0</v>
      </c>
      <c r="T24" s="108">
        <f>SUM(T23:T23)</f>
        <v>0</v>
      </c>
      <c r="U24" s="108">
        <f>SUM(U23:U23)</f>
        <v>0</v>
      </c>
      <c r="V24" s="108">
        <f>SUM(V23:V23)</f>
        <v>0</v>
      </c>
      <c r="W24" s="108">
        <f>SUM(W23:W23)</f>
        <v>0</v>
      </c>
      <c r="X24" s="108">
        <f>SUM(X23:X23)</f>
        <v>0</v>
      </c>
      <c r="Y24" s="108">
        <f>SUM(Y23:Y23)</f>
        <v>0</v>
      </c>
      <c r="Z24" s="108">
        <f>SUM(Z23:Z23)</f>
        <v>0</v>
      </c>
      <c r="AA24" s="108">
        <f>SUM(AA23:AA23)</f>
        <v>0</v>
      </c>
      <c r="AB24" s="108">
        <f>SUM(AB23:AB23)</f>
        <v>0</v>
      </c>
      <c r="AC24" s="108">
        <f>SUM(AC23:AC23)</f>
        <v>0</v>
      </c>
      <c r="AD24" s="108">
        <f>SUM(AD23:AD23)</f>
        <v>0</v>
      </c>
      <c r="AE24" s="109">
        <f>SUM(AE23:AE23)</f>
        <v>0</v>
      </c>
    </row>
    <row r="25" spans="1:31" ht="30.75">
      <c r="A25" s="110"/>
      <c r="B25" s="111" t="s">
        <v>53</v>
      </c>
      <c r="C25" s="112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4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5"/>
    </row>
    <row r="26" spans="1:31" ht="102.75" customHeight="1">
      <c r="A26" s="99" t="s">
        <v>93</v>
      </c>
      <c r="B26" s="193" t="s">
        <v>86</v>
      </c>
      <c r="C26" s="194" t="s">
        <v>55</v>
      </c>
      <c r="D26" s="195">
        <v>24000000</v>
      </c>
      <c r="E26" s="196" t="s">
        <v>81</v>
      </c>
      <c r="F26" s="197">
        <v>44075</v>
      </c>
      <c r="G26" s="102"/>
      <c r="H26" s="85"/>
      <c r="I26" s="85"/>
      <c r="J26" s="85"/>
      <c r="K26" s="85">
        <v>0</v>
      </c>
      <c r="L26" s="85">
        <v>0</v>
      </c>
      <c r="M26" s="85">
        <v>0</v>
      </c>
      <c r="N26" s="85">
        <v>24000000</v>
      </c>
      <c r="O26" s="85">
        <v>11540.98</v>
      </c>
      <c r="P26" s="85"/>
      <c r="Q26" s="85"/>
      <c r="R26" s="85"/>
      <c r="S26" s="85"/>
      <c r="T26" s="85">
        <v>24000000</v>
      </c>
      <c r="U26" s="85">
        <v>11540.98</v>
      </c>
      <c r="V26" s="85"/>
      <c r="W26" s="85"/>
      <c r="X26" s="85"/>
      <c r="Y26" s="85"/>
      <c r="Z26" s="85"/>
      <c r="AA26" s="85"/>
      <c r="AB26" s="85"/>
      <c r="AC26" s="85">
        <f>H26+N26-T26</f>
        <v>0</v>
      </c>
      <c r="AD26" s="85">
        <v>0</v>
      </c>
      <c r="AE26" s="119">
        <v>0</v>
      </c>
    </row>
    <row r="27" spans="1:31" ht="30.75">
      <c r="A27" s="99"/>
      <c r="B27" s="120" t="s">
        <v>57</v>
      </c>
      <c r="C27" s="101"/>
      <c r="D27" s="121">
        <f>D26</f>
        <v>24000000</v>
      </c>
      <c r="E27" s="122"/>
      <c r="F27" s="122"/>
      <c r="G27" s="122"/>
      <c r="H27" s="121">
        <f>SUM(H26)</f>
        <v>0</v>
      </c>
      <c r="I27" s="121">
        <f>SUM(I26)</f>
        <v>0</v>
      </c>
      <c r="J27" s="121">
        <f>SUM(J26)</f>
        <v>0</v>
      </c>
      <c r="K27" s="121">
        <f>SUM(K26)</f>
        <v>0</v>
      </c>
      <c r="L27" s="121">
        <f>SUM(L26)</f>
        <v>0</v>
      </c>
      <c r="M27" s="121">
        <f>SUM(M26)</f>
        <v>0</v>
      </c>
      <c r="N27" s="121">
        <f>SUM(N26)</f>
        <v>24000000</v>
      </c>
      <c r="O27" s="121">
        <f>SUM(O26)</f>
        <v>11540.98</v>
      </c>
      <c r="P27" s="121">
        <f>SUM(P26)</f>
        <v>0</v>
      </c>
      <c r="Q27" s="121">
        <f>SUM(Q26)</f>
        <v>0</v>
      </c>
      <c r="R27" s="121">
        <f>SUM(R26)</f>
        <v>0</v>
      </c>
      <c r="S27" s="121">
        <f>SUM(S26)</f>
        <v>0</v>
      </c>
      <c r="T27" s="121">
        <f>SUM(T26)</f>
        <v>24000000</v>
      </c>
      <c r="U27" s="121">
        <f>SUM(U26)</f>
        <v>11540.98</v>
      </c>
      <c r="V27" s="121">
        <f>SUM(V26)</f>
        <v>0</v>
      </c>
      <c r="W27" s="121">
        <f>SUM(W26)</f>
        <v>0</v>
      </c>
      <c r="X27" s="121">
        <f>SUM(X26)</f>
        <v>0</v>
      </c>
      <c r="Y27" s="121">
        <f>SUM(Y26)</f>
        <v>0</v>
      </c>
      <c r="Z27" s="121">
        <f>SUM(Z26)</f>
        <v>0</v>
      </c>
      <c r="AA27" s="121">
        <f>SUM(AA26)</f>
        <v>0</v>
      </c>
      <c r="AB27" s="121">
        <f>SUM(AB26)</f>
        <v>0</v>
      </c>
      <c r="AC27" s="121">
        <f>SUM(AC26)</f>
        <v>0</v>
      </c>
      <c r="AD27" s="121">
        <f>SUM(AD26)</f>
        <v>0</v>
      </c>
      <c r="AE27" s="123">
        <f>SUM(AE26)</f>
        <v>0</v>
      </c>
    </row>
    <row r="28" spans="1:31" ht="30.75">
      <c r="A28" s="124"/>
      <c r="B28" s="125"/>
      <c r="C28" s="126"/>
      <c r="D28" s="127"/>
      <c r="E28" s="128"/>
      <c r="F28" s="128"/>
      <c r="G28" s="128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30"/>
    </row>
    <row r="29" spans="1:31" ht="30.75">
      <c r="A29" s="131"/>
      <c r="B29" s="132" t="s">
        <v>58</v>
      </c>
      <c r="C29" s="133"/>
      <c r="D29" s="92">
        <f>D24+D27</f>
        <v>24000000</v>
      </c>
      <c r="E29" s="92"/>
      <c r="F29" s="92"/>
      <c r="G29" s="92"/>
      <c r="H29" s="92">
        <f>H24+H27</f>
        <v>0</v>
      </c>
      <c r="I29" s="92">
        <f>I24+I27</f>
        <v>0</v>
      </c>
      <c r="J29" s="92">
        <f>J24+J27</f>
        <v>0</v>
      </c>
      <c r="K29" s="92">
        <f>K24+K27</f>
        <v>0</v>
      </c>
      <c r="L29" s="92">
        <f>L24+L27</f>
        <v>0</v>
      </c>
      <c r="M29" s="92">
        <f>M24+M27</f>
        <v>0</v>
      </c>
      <c r="N29" s="92">
        <f>N24+N27</f>
        <v>24000000</v>
      </c>
      <c r="O29" s="92">
        <f>O24+O27</f>
        <v>11540.98</v>
      </c>
      <c r="P29" s="92">
        <f>P24+P27</f>
        <v>0</v>
      </c>
      <c r="Q29" s="92">
        <f>Q24+Q27</f>
        <v>0</v>
      </c>
      <c r="R29" s="92">
        <f>R24+R27</f>
        <v>0</v>
      </c>
      <c r="S29" s="92">
        <f>S24+S27</f>
        <v>0</v>
      </c>
      <c r="T29" s="92">
        <f>T24+T27</f>
        <v>24000000</v>
      </c>
      <c r="U29" s="92">
        <f>U24+U27</f>
        <v>11540.98</v>
      </c>
      <c r="V29" s="92">
        <f>V24+V27</f>
        <v>0</v>
      </c>
      <c r="W29" s="92">
        <f>W24+W27</f>
        <v>0</v>
      </c>
      <c r="X29" s="92">
        <f>X24+X27</f>
        <v>0</v>
      </c>
      <c r="Y29" s="92">
        <f>Y24+Y27</f>
        <v>0</v>
      </c>
      <c r="Z29" s="92">
        <f>Z24+Z27</f>
        <v>0</v>
      </c>
      <c r="AA29" s="92">
        <f>AA24+AA27</f>
        <v>0</v>
      </c>
      <c r="AB29" s="92">
        <f>AB24+AB27</f>
        <v>0</v>
      </c>
      <c r="AC29" s="92">
        <f>AC24+AC27</f>
        <v>0</v>
      </c>
      <c r="AD29" s="92">
        <f>AD24+AD27</f>
        <v>0</v>
      </c>
      <c r="AE29" s="134">
        <f>AE24+AE27</f>
        <v>0</v>
      </c>
    </row>
    <row r="30" spans="1:31" ht="28.5">
      <c r="A30" s="135" t="s">
        <v>59</v>
      </c>
      <c r="B30" s="136" t="s">
        <v>60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</row>
    <row r="31" spans="1:31" ht="26.25">
      <c r="A31" s="137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38"/>
    </row>
    <row r="32" spans="1:31" ht="26.25">
      <c r="A32" s="139"/>
      <c r="B32" s="140" t="s">
        <v>61</v>
      </c>
      <c r="C32" s="140"/>
      <c r="D32" s="140"/>
      <c r="E32" s="140"/>
      <c r="F32" s="140"/>
      <c r="G32" s="140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26"/>
      <c r="AD32" s="126"/>
      <c r="AE32" s="142"/>
    </row>
    <row r="33" spans="1:31" ht="30.75">
      <c r="A33" s="143"/>
      <c r="B33" s="144" t="s">
        <v>62</v>
      </c>
      <c r="C33" s="145"/>
      <c r="D33" s="146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8"/>
    </row>
    <row r="34" spans="1:31" ht="30.75">
      <c r="A34" s="149"/>
      <c r="B34" s="150" t="s">
        <v>63</v>
      </c>
      <c r="C34" s="151"/>
      <c r="D34" s="152">
        <f>D20+D29+D33</f>
        <v>130282000</v>
      </c>
      <c r="E34" s="152"/>
      <c r="F34" s="152"/>
      <c r="G34" s="152"/>
      <c r="H34" s="152">
        <f>H20+H29+H33</f>
        <v>42794000</v>
      </c>
      <c r="I34" s="152">
        <f>I20+I29+I33</f>
        <v>0</v>
      </c>
      <c r="J34" s="152">
        <f>J20+J29+J33</f>
        <v>0</v>
      </c>
      <c r="K34" s="152">
        <f>K20+K29+K33</f>
        <v>24000000</v>
      </c>
      <c r="L34" s="152">
        <f>L20+L29+L33</f>
        <v>148343.49</v>
      </c>
      <c r="M34" s="152">
        <f>M20+M29+M33</f>
        <v>0</v>
      </c>
      <c r="N34" s="152">
        <f>N20+N29+N33</f>
        <v>66207000</v>
      </c>
      <c r="O34" s="152">
        <f>O20+O29+O33</f>
        <v>1885411.98</v>
      </c>
      <c r="P34" s="152">
        <f>P20+P29+P33</f>
        <v>0</v>
      </c>
      <c r="Q34" s="152">
        <f>Q20+Q29+Q33</f>
        <v>0</v>
      </c>
      <c r="R34" s="152">
        <f>R20+R29+R33</f>
        <v>148343.49</v>
      </c>
      <c r="S34" s="152">
        <f>S20+S29+S33</f>
        <v>0</v>
      </c>
      <c r="T34" s="152">
        <f>T20+T29+T33</f>
        <v>66794000</v>
      </c>
      <c r="U34" s="152">
        <f>U20+U29+U33</f>
        <v>1885411.98</v>
      </c>
      <c r="V34" s="152">
        <f>V20+V29+V33</f>
        <v>0</v>
      </c>
      <c r="W34" s="152">
        <f>W20+W29+W33</f>
        <v>0</v>
      </c>
      <c r="X34" s="152">
        <f>X20+X29+X33</f>
        <v>0</v>
      </c>
      <c r="Y34" s="152">
        <f>Y20+Y29+Y33</f>
        <v>0</v>
      </c>
      <c r="Z34" s="152">
        <f>Z20+Z29+Z33</f>
        <v>0</v>
      </c>
      <c r="AA34" s="152">
        <f>AA20+AA29+AA33</f>
        <v>0</v>
      </c>
      <c r="AB34" s="152">
        <f>AB20+AB29+AB33</f>
        <v>0</v>
      </c>
      <c r="AC34" s="152">
        <f>AC20+AC29+AC33</f>
        <v>42207000</v>
      </c>
      <c r="AD34" s="152">
        <f>AD20+AD29+AD33</f>
        <v>0</v>
      </c>
      <c r="AE34" s="152">
        <f>AE20+AE29+AE33</f>
        <v>0</v>
      </c>
    </row>
    <row r="35" spans="1:31" ht="16.5">
      <c r="A35" s="153"/>
      <c r="B35" s="154"/>
      <c r="C35" s="154"/>
      <c r="D35" s="155"/>
      <c r="E35" s="156"/>
      <c r="F35" s="156"/>
      <c r="G35" s="156"/>
      <c r="H35" s="156"/>
      <c r="I35" s="156"/>
      <c r="J35" s="156"/>
      <c r="K35" s="155"/>
      <c r="L35" s="156"/>
      <c r="M35" s="156"/>
      <c r="N35" s="155"/>
      <c r="O35" s="156"/>
      <c r="P35" s="156"/>
      <c r="Q35" s="156"/>
      <c r="R35" s="156"/>
      <c r="S35" s="156"/>
      <c r="T35" s="156"/>
      <c r="U35" s="156"/>
      <c r="V35" s="156"/>
      <c r="W35" s="155"/>
      <c r="X35" s="156"/>
      <c r="Y35" s="156"/>
      <c r="Z35" s="155"/>
      <c r="AA35" s="156"/>
      <c r="AB35" s="156"/>
      <c r="AC35" s="156"/>
      <c r="AD35" s="156"/>
      <c r="AE35" s="156"/>
    </row>
    <row r="36" spans="1:31" ht="16.5">
      <c r="A36" s="153"/>
      <c r="B36" s="154"/>
      <c r="C36" s="154"/>
      <c r="D36" s="155"/>
      <c r="E36" s="156"/>
      <c r="F36" s="156"/>
      <c r="G36" s="156"/>
      <c r="H36" s="156"/>
      <c r="I36" s="156"/>
      <c r="J36" s="156"/>
      <c r="K36" s="155"/>
      <c r="L36" s="156"/>
      <c r="M36" s="156"/>
      <c r="N36" s="155"/>
      <c r="O36" s="156"/>
      <c r="P36" s="156"/>
      <c r="Q36" s="156"/>
      <c r="R36" s="156"/>
      <c r="S36" s="156"/>
      <c r="T36" s="156"/>
      <c r="U36" s="156"/>
      <c r="V36" s="156"/>
      <c r="W36" s="155"/>
      <c r="X36" s="156"/>
      <c r="Y36" s="156"/>
      <c r="Z36" s="155"/>
      <c r="AA36" s="156"/>
      <c r="AB36" s="156"/>
      <c r="AC36" s="156"/>
      <c r="AD36" s="156"/>
      <c r="AE36" s="156"/>
    </row>
    <row r="37" spans="1:31" ht="16.5">
      <c r="A37" s="153"/>
      <c r="B37" s="154"/>
      <c r="C37" s="154"/>
      <c r="D37" s="155"/>
      <c r="E37" s="156"/>
      <c r="F37" s="156"/>
      <c r="G37" s="156"/>
      <c r="H37" s="156"/>
      <c r="I37" s="156"/>
      <c r="J37" s="156"/>
      <c r="K37" s="155"/>
      <c r="L37" s="156"/>
      <c r="M37" s="156"/>
      <c r="N37" s="155"/>
      <c r="O37" s="156"/>
      <c r="P37" s="156"/>
      <c r="Q37" s="156"/>
      <c r="R37" s="156"/>
      <c r="S37" s="156"/>
      <c r="T37" s="156"/>
      <c r="U37" s="156"/>
      <c r="V37" s="156"/>
      <c r="W37" s="155"/>
      <c r="X37" s="156"/>
      <c r="Y37" s="156"/>
      <c r="Z37" s="155"/>
      <c r="AA37" s="156"/>
      <c r="AB37" s="156"/>
      <c r="AC37" s="156"/>
      <c r="AD37" s="156"/>
      <c r="AE37" s="156"/>
    </row>
    <row r="38" spans="1:31" ht="16.5">
      <c r="A38" s="153"/>
      <c r="B38" s="154"/>
      <c r="C38" s="154"/>
      <c r="D38" s="155"/>
      <c r="E38" s="156"/>
      <c r="F38" s="156"/>
      <c r="G38" s="156"/>
      <c r="H38" s="156"/>
      <c r="I38" s="156"/>
      <c r="J38" s="156"/>
      <c r="K38" s="155"/>
      <c r="L38" s="156"/>
      <c r="M38" s="156"/>
      <c r="N38" s="155"/>
      <c r="O38" s="156"/>
      <c r="P38" s="156"/>
      <c r="Q38" s="156"/>
      <c r="R38" s="156"/>
      <c r="S38" s="156"/>
      <c r="T38" s="156"/>
      <c r="U38" s="156"/>
      <c r="V38" s="156"/>
      <c r="W38" s="155"/>
      <c r="X38" s="156"/>
      <c r="Y38" s="156"/>
      <c r="Z38" s="155"/>
      <c r="AA38" s="156"/>
      <c r="AB38" s="156"/>
      <c r="AC38" s="156"/>
      <c r="AD38" s="156"/>
      <c r="AE38" s="156"/>
    </row>
    <row r="39" spans="1:31" ht="16.5">
      <c r="A39" s="153"/>
      <c r="B39" s="154"/>
      <c r="C39" s="154"/>
      <c r="D39" s="155"/>
      <c r="E39" s="156"/>
      <c r="F39" s="156"/>
      <c r="G39" s="156"/>
      <c r="H39" s="156"/>
      <c r="I39" s="156"/>
      <c r="J39" s="156"/>
      <c r="K39" s="155"/>
      <c r="L39" s="156"/>
      <c r="M39" s="156"/>
      <c r="N39" s="155"/>
      <c r="O39" s="156"/>
      <c r="P39" s="156"/>
      <c r="Q39" s="156"/>
      <c r="R39" s="156"/>
      <c r="S39" s="156"/>
      <c r="T39" s="156"/>
      <c r="U39" s="156"/>
      <c r="V39" s="156"/>
      <c r="W39" s="155"/>
      <c r="X39" s="156"/>
      <c r="Y39" s="156"/>
      <c r="Z39" s="155"/>
      <c r="AA39" s="156"/>
      <c r="AB39" s="156"/>
      <c r="AC39" s="156"/>
      <c r="AD39" s="156"/>
      <c r="AE39" s="156"/>
    </row>
    <row r="40" spans="1:31" ht="16.5">
      <c r="A40" s="153"/>
      <c r="B40" s="154"/>
      <c r="C40" s="154"/>
      <c r="D40" s="155"/>
      <c r="E40" s="156"/>
      <c r="F40" s="156"/>
      <c r="G40" s="156"/>
      <c r="H40" s="156"/>
      <c r="I40" s="156"/>
      <c r="J40" s="156"/>
      <c r="K40" s="155"/>
      <c r="L40" s="156"/>
      <c r="M40" s="156"/>
      <c r="N40" s="155"/>
      <c r="O40" s="156"/>
      <c r="P40" s="156"/>
      <c r="Q40" s="156"/>
      <c r="R40" s="156"/>
      <c r="S40" s="156"/>
      <c r="T40" s="156"/>
      <c r="U40" s="156"/>
      <c r="V40" s="156"/>
      <c r="W40" s="155"/>
      <c r="X40" s="156"/>
      <c r="Y40" s="156"/>
      <c r="Z40" s="155"/>
      <c r="AA40" s="156"/>
      <c r="AB40" s="156"/>
      <c r="AC40" s="156"/>
      <c r="AD40" s="156"/>
      <c r="AE40" s="156"/>
    </row>
    <row r="41" spans="1:31" ht="16.5">
      <c r="A41" s="153"/>
      <c r="B41" s="154"/>
      <c r="C41" s="154"/>
      <c r="D41" s="155"/>
      <c r="E41" s="156"/>
      <c r="F41" s="156"/>
      <c r="G41" s="156"/>
      <c r="H41" s="156"/>
      <c r="I41" s="156"/>
      <c r="J41" s="156"/>
      <c r="K41" s="155"/>
      <c r="L41" s="156"/>
      <c r="M41" s="156"/>
      <c r="N41" s="155"/>
      <c r="O41" s="156"/>
      <c r="P41" s="156"/>
      <c r="Q41" s="156"/>
      <c r="R41" s="156"/>
      <c r="S41" s="156"/>
      <c r="T41" s="156"/>
      <c r="U41" s="156"/>
      <c r="V41" s="156"/>
      <c r="W41" s="155"/>
      <c r="X41" s="156"/>
      <c r="Y41" s="156"/>
      <c r="Z41" s="155"/>
      <c r="AA41" s="156"/>
      <c r="AB41" s="156"/>
      <c r="AC41" s="156"/>
      <c r="AD41" s="156"/>
      <c r="AE41" s="156"/>
    </row>
    <row r="42" spans="1:31" ht="16.5">
      <c r="A42" s="153"/>
      <c r="B42" s="154"/>
      <c r="C42" s="154"/>
      <c r="D42" s="156"/>
      <c r="E42" s="156"/>
      <c r="F42" s="156"/>
      <c r="G42" s="156"/>
      <c r="H42" s="156"/>
      <c r="I42" s="156"/>
      <c r="J42" s="156"/>
      <c r="K42" s="155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</row>
    <row r="43" spans="1:31" ht="16.5">
      <c r="A43" s="153"/>
      <c r="B43" s="154"/>
      <c r="C43" s="154"/>
      <c r="D43" s="156"/>
      <c r="E43" s="156"/>
      <c r="F43" s="156"/>
      <c r="G43" s="156"/>
      <c r="H43" s="156"/>
      <c r="I43" s="156"/>
      <c r="J43" s="156"/>
      <c r="K43" s="155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</row>
    <row r="44" spans="1:31" ht="16.5">
      <c r="A44" s="153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</row>
    <row r="45" spans="1:31" ht="30.75">
      <c r="A45" s="157"/>
      <c r="B45" s="157"/>
      <c r="C45" s="1"/>
      <c r="D45" s="158" t="s">
        <v>64</v>
      </c>
      <c r="E45" s="158"/>
      <c r="F45" s="158"/>
      <c r="G45" s="158"/>
      <c r="H45" s="159" t="s">
        <v>65</v>
      </c>
      <c r="I45" s="160"/>
      <c r="J45" s="159"/>
      <c r="K45" s="159" t="s">
        <v>66</v>
      </c>
      <c r="L45" s="159"/>
      <c r="M45" s="159"/>
      <c r="N45" s="161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</row>
    <row r="46" spans="1:31" ht="30.75">
      <c r="A46" s="157"/>
      <c r="B46" s="157"/>
      <c r="C46" s="1"/>
      <c r="D46" s="1"/>
      <c r="E46" s="160"/>
      <c r="F46" s="160"/>
      <c r="G46" s="160"/>
      <c r="H46" s="162"/>
      <c r="I46" s="162"/>
      <c r="J46" s="163"/>
      <c r="K46" s="164"/>
      <c r="L46" s="159"/>
      <c r="M46" s="159"/>
      <c r="N46" s="4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</row>
    <row r="47" spans="1:31" ht="24">
      <c r="A47" s="157"/>
      <c r="B47" s="157"/>
      <c r="C47" s="1"/>
      <c r="D47" s="165"/>
      <c r="E47" s="166"/>
      <c r="F47" s="165"/>
      <c r="G47" s="165"/>
      <c r="H47" s="167"/>
      <c r="I47" s="167"/>
      <c r="J47" s="168"/>
      <c r="K47" s="169"/>
      <c r="L47" s="168"/>
      <c r="M47" s="166"/>
      <c r="N47" s="167"/>
      <c r="O47" s="167"/>
      <c r="P47" s="167"/>
      <c r="Q47" s="16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</row>
    <row r="48" spans="1:31" ht="30.75">
      <c r="A48" s="157"/>
      <c r="B48" s="1"/>
      <c r="C48" s="170" t="s">
        <v>67</v>
      </c>
      <c r="D48" s="1"/>
      <c r="E48" s="160"/>
      <c r="F48" s="160"/>
      <c r="G48" s="160"/>
      <c r="H48" s="162"/>
      <c r="I48" s="162"/>
      <c r="J48" s="163"/>
      <c r="K48" s="164"/>
      <c r="L48" s="159"/>
      <c r="M48" s="159"/>
      <c r="N48" s="4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</row>
    <row r="49" spans="1:31" ht="30.75">
      <c r="A49" s="157"/>
      <c r="B49" s="1"/>
      <c r="C49" s="1"/>
      <c r="D49" s="1"/>
      <c r="E49" s="160"/>
      <c r="F49" s="160"/>
      <c r="G49" s="160"/>
      <c r="H49" s="162"/>
      <c r="I49" s="162"/>
      <c r="J49" s="171"/>
      <c r="K49" s="164"/>
      <c r="L49" s="159"/>
      <c r="M49" s="159"/>
      <c r="N49" s="4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</row>
    <row r="50" spans="1:31" ht="30.75">
      <c r="A50" s="157"/>
      <c r="B50" s="157"/>
      <c r="C50" s="1"/>
      <c r="D50" s="158" t="s">
        <v>68</v>
      </c>
      <c r="E50" s="158"/>
      <c r="F50" s="172"/>
      <c r="G50" s="172"/>
      <c r="H50" s="159" t="s">
        <v>65</v>
      </c>
      <c r="I50" s="160"/>
      <c r="J50" s="159"/>
      <c r="K50" s="159" t="s">
        <v>69</v>
      </c>
      <c r="L50" s="159"/>
      <c r="M50" s="159"/>
      <c r="N50" s="4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</row>
    <row r="51" spans="1:31" ht="24">
      <c r="A51" s="157"/>
      <c r="B51" s="157"/>
      <c r="C51" s="173"/>
      <c r="D51" s="173"/>
      <c r="E51" s="173"/>
      <c r="F51" s="174"/>
      <c r="G51" s="174"/>
      <c r="H51" s="173"/>
      <c r="I51" s="173"/>
      <c r="J51" s="173"/>
      <c r="K51" s="173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</row>
    <row r="52" spans="1:31" ht="16.5">
      <c r="A52" s="157"/>
      <c r="B52" s="157"/>
      <c r="C52" s="157"/>
      <c r="D52" s="157"/>
      <c r="E52" s="157"/>
      <c r="F52" s="175"/>
      <c r="G52" s="175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</row>
    <row r="53" spans="1:31" ht="16.5">
      <c r="A53" s="157"/>
      <c r="B53" s="157"/>
      <c r="C53" s="157"/>
      <c r="D53" s="157"/>
      <c r="E53" s="157"/>
      <c r="F53" s="176"/>
      <c r="G53" s="176"/>
      <c r="H53" s="177"/>
      <c r="I53" s="17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</row>
    <row r="54" spans="1:31" ht="16.5">
      <c r="A54" s="157"/>
      <c r="B54" s="178"/>
      <c r="C54" s="1"/>
      <c r="D54" s="1"/>
      <c r="E54" s="1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</row>
    <row r="55" spans="1:31" ht="30.75">
      <c r="A55" s="157"/>
      <c r="B55" s="179" t="s">
        <v>90</v>
      </c>
      <c r="C55" s="180"/>
      <c r="D55" s="181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</row>
    <row r="56" spans="1:31" ht="26.25">
      <c r="A56" s="157"/>
      <c r="B56" s="180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</row>
    <row r="57" spans="1:31" ht="30.75">
      <c r="A57" s="157"/>
      <c r="B57" s="179" t="s">
        <v>75</v>
      </c>
      <c r="C57" s="180"/>
      <c r="D57" s="180"/>
      <c r="E57" s="182"/>
      <c r="F57" s="182"/>
      <c r="G57" s="182"/>
      <c r="H57" s="182"/>
      <c r="I57" s="182"/>
      <c r="J57" s="182"/>
      <c r="K57" s="182"/>
      <c r="L57" s="182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</row>
    <row r="58" spans="1:31" ht="26.25">
      <c r="A58" s="157"/>
      <c r="B58" s="180"/>
      <c r="C58" s="180"/>
      <c r="D58" s="183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</row>
    <row r="59" spans="1:31" ht="28.5">
      <c r="A59" s="157"/>
      <c r="B59" s="184">
        <v>44136</v>
      </c>
      <c r="C59" s="180"/>
      <c r="D59" s="185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</row>
    <row r="60" spans="1:31" ht="28.5">
      <c r="A60" s="157"/>
      <c r="B60" s="180"/>
      <c r="C60" s="180"/>
      <c r="D60" s="185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</row>
    <row r="61" spans="1:31" ht="28.5">
      <c r="A61" s="157"/>
      <c r="B61" s="187" t="s">
        <v>77</v>
      </c>
      <c r="C61" s="187"/>
      <c r="D61" s="182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</row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</sheetData>
  <sheetProtection selectLockedCells="1" selectUnlockedCells="1"/>
  <mergeCells count="26">
    <mergeCell ref="A2:AE2"/>
    <mergeCell ref="K5:P5"/>
    <mergeCell ref="Q5:AB5"/>
    <mergeCell ref="A6:A7"/>
    <mergeCell ref="B6:B7"/>
    <mergeCell ref="C6:C7"/>
    <mergeCell ref="D6:D7"/>
    <mergeCell ref="E6:E7"/>
    <mergeCell ref="F6:F7"/>
    <mergeCell ref="G6:G7"/>
    <mergeCell ref="H6:J6"/>
    <mergeCell ref="K6:M6"/>
    <mergeCell ref="N6:P6"/>
    <mergeCell ref="Q6:S6"/>
    <mergeCell ref="T6:V6"/>
    <mergeCell ref="W6:Y6"/>
    <mergeCell ref="Z6:AB6"/>
    <mergeCell ref="AC6:AE6"/>
    <mergeCell ref="B9:AE9"/>
    <mergeCell ref="B12:G12"/>
    <mergeCell ref="B14:AE14"/>
    <mergeCell ref="B21:AE21"/>
    <mergeCell ref="B30:AE30"/>
    <mergeCell ref="B32:G32"/>
    <mergeCell ref="D45:G45"/>
    <mergeCell ref="D50:E50"/>
  </mergeCells>
  <printOptions/>
  <pageMargins left="0.19652777777777777" right="0.21736111111111112" top="0.8861111111111111" bottom="0.8861111111111111" header="0.5118055555555555" footer="0.5118055555555555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1"/>
  <sheetViews>
    <sheetView zoomScale="41" zoomScaleNormal="41" zoomScaleSheetLayoutView="42" workbookViewId="0" topLeftCell="A13">
      <selection activeCell="U27" sqref="U27"/>
    </sheetView>
  </sheetViews>
  <sheetFormatPr defaultColWidth="9.140625" defaultRowHeight="12.75"/>
  <cols>
    <col min="1" max="1" width="11.421875" style="0" customWidth="1"/>
    <col min="2" max="2" width="57.57421875" style="0" customWidth="1"/>
    <col min="3" max="3" width="29.8515625" style="0" customWidth="1"/>
    <col min="4" max="4" width="30.8515625" style="0" customWidth="1"/>
    <col min="5" max="5" width="33.7109375" style="0" customWidth="1"/>
    <col min="6" max="6" width="18.7109375" style="0" customWidth="1"/>
    <col min="7" max="7" width="16.7109375" style="0" customWidth="1"/>
    <col min="8" max="8" width="28.57421875" style="0" customWidth="1"/>
    <col min="9" max="10" width="11.421875" style="0" customWidth="1"/>
    <col min="11" max="11" width="31.57421875" style="0" customWidth="1"/>
    <col min="12" max="12" width="22.57421875" style="0" customWidth="1"/>
    <col min="13" max="13" width="11.421875" style="0" customWidth="1"/>
    <col min="14" max="14" width="31.8515625" style="0" customWidth="1"/>
    <col min="15" max="15" width="27.140625" style="0" customWidth="1"/>
    <col min="16" max="16" width="11.421875" style="0" customWidth="1"/>
    <col min="17" max="17" width="28.8515625" style="0" customWidth="1"/>
    <col min="18" max="18" width="23.140625" style="0" customWidth="1"/>
    <col min="19" max="19" width="11.421875" style="0" customWidth="1"/>
    <col min="20" max="20" width="29.00390625" style="0" customWidth="1"/>
    <col min="21" max="21" width="27.140625" style="0" customWidth="1"/>
    <col min="22" max="28" width="11.421875" style="0" customWidth="1"/>
    <col min="29" max="29" width="32.8515625" style="0" customWidth="1"/>
    <col min="30" max="30" width="16.00390625" style="0" customWidth="1"/>
    <col min="31" max="16384" width="11.421875" style="0" customWidth="1"/>
  </cols>
  <sheetData>
    <row r="1" spans="1:31" ht="23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62.25" customHeight="1">
      <c r="A2" s="2" t="s">
        <v>94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8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1.75">
      <c r="A5" s="5"/>
      <c r="B5" s="6"/>
      <c r="C5" s="6"/>
      <c r="D5" s="6"/>
      <c r="E5" s="6"/>
      <c r="F5" s="6"/>
      <c r="G5" s="6"/>
      <c r="H5" s="6"/>
      <c r="I5" s="6"/>
      <c r="J5" s="6"/>
      <c r="K5" s="7" t="s">
        <v>1</v>
      </c>
      <c r="L5" s="7"/>
      <c r="M5" s="7"/>
      <c r="N5" s="7"/>
      <c r="O5" s="7"/>
      <c r="P5" s="7"/>
      <c r="Q5" s="8" t="s">
        <v>2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9"/>
      <c r="AD5" s="10" t="s">
        <v>3</v>
      </c>
      <c r="AE5" s="11"/>
    </row>
    <row r="6" spans="1:31" ht="159.75" customHeight="1">
      <c r="A6" s="12" t="s">
        <v>4</v>
      </c>
      <c r="B6" s="13" t="s">
        <v>5</v>
      </c>
      <c r="C6" s="13" t="s">
        <v>6</v>
      </c>
      <c r="D6" s="14" t="s">
        <v>7</v>
      </c>
      <c r="E6" s="15" t="s">
        <v>8</v>
      </c>
      <c r="F6" s="15" t="s">
        <v>9</v>
      </c>
      <c r="G6" s="16" t="s">
        <v>10</v>
      </c>
      <c r="H6" s="17" t="s">
        <v>11</v>
      </c>
      <c r="I6" s="17"/>
      <c r="J6" s="17"/>
      <c r="K6" s="18" t="s">
        <v>12</v>
      </c>
      <c r="L6" s="18"/>
      <c r="M6" s="18"/>
      <c r="N6" s="19" t="s">
        <v>13</v>
      </c>
      <c r="O6" s="19"/>
      <c r="P6" s="19"/>
      <c r="Q6" s="20" t="s">
        <v>14</v>
      </c>
      <c r="R6" s="20"/>
      <c r="S6" s="20"/>
      <c r="T6" s="21" t="s">
        <v>15</v>
      </c>
      <c r="U6" s="21"/>
      <c r="V6" s="21"/>
      <c r="W6" s="22" t="s">
        <v>16</v>
      </c>
      <c r="X6" s="22"/>
      <c r="Y6" s="22"/>
      <c r="Z6" s="23" t="s">
        <v>17</v>
      </c>
      <c r="AA6" s="23"/>
      <c r="AB6" s="23"/>
      <c r="AC6" s="24" t="s">
        <v>18</v>
      </c>
      <c r="AD6" s="24"/>
      <c r="AE6" s="24"/>
    </row>
    <row r="7" spans="1:31" ht="153.75">
      <c r="A7" s="12"/>
      <c r="B7" s="13"/>
      <c r="C7" s="13"/>
      <c r="D7" s="14"/>
      <c r="E7" s="15"/>
      <c r="F7" s="15"/>
      <c r="G7" s="16"/>
      <c r="H7" s="25" t="s">
        <v>19</v>
      </c>
      <c r="I7" s="26" t="s">
        <v>20</v>
      </c>
      <c r="J7" s="27" t="s">
        <v>21</v>
      </c>
      <c r="K7" s="28" t="s">
        <v>22</v>
      </c>
      <c r="L7" s="26" t="s">
        <v>20</v>
      </c>
      <c r="M7" s="28" t="s">
        <v>21</v>
      </c>
      <c r="N7" s="29" t="s">
        <v>19</v>
      </c>
      <c r="O7" s="26" t="s">
        <v>20</v>
      </c>
      <c r="P7" s="29" t="s">
        <v>21</v>
      </c>
      <c r="Q7" s="12" t="s">
        <v>22</v>
      </c>
      <c r="R7" s="30" t="s">
        <v>20</v>
      </c>
      <c r="S7" s="31" t="s">
        <v>21</v>
      </c>
      <c r="T7" s="28" t="s">
        <v>23</v>
      </c>
      <c r="U7" s="32" t="s">
        <v>20</v>
      </c>
      <c r="V7" s="33" t="s">
        <v>21</v>
      </c>
      <c r="W7" s="34" t="s">
        <v>23</v>
      </c>
      <c r="X7" s="35" t="s">
        <v>20</v>
      </c>
      <c r="Y7" s="34" t="s">
        <v>21</v>
      </c>
      <c r="Z7" s="34" t="s">
        <v>23</v>
      </c>
      <c r="AA7" s="35" t="s">
        <v>20</v>
      </c>
      <c r="AB7" s="36" t="s">
        <v>21</v>
      </c>
      <c r="AC7" s="28" t="s">
        <v>24</v>
      </c>
      <c r="AD7" s="32" t="s">
        <v>20</v>
      </c>
      <c r="AE7" s="28" t="s">
        <v>21</v>
      </c>
    </row>
    <row r="8" spans="1:31" ht="21.75">
      <c r="A8" s="37">
        <v>1</v>
      </c>
      <c r="B8" s="38">
        <v>2</v>
      </c>
      <c r="C8" s="38">
        <v>3</v>
      </c>
      <c r="D8" s="39">
        <v>4</v>
      </c>
      <c r="E8" s="40">
        <v>5</v>
      </c>
      <c r="F8" s="40">
        <v>6</v>
      </c>
      <c r="G8" s="41">
        <v>7</v>
      </c>
      <c r="H8" s="42">
        <v>8</v>
      </c>
      <c r="I8" s="43">
        <v>9</v>
      </c>
      <c r="J8" s="44">
        <v>10</v>
      </c>
      <c r="K8" s="42">
        <v>11</v>
      </c>
      <c r="L8" s="38">
        <v>12</v>
      </c>
      <c r="M8" s="45">
        <v>13</v>
      </c>
      <c r="N8" s="44">
        <v>14</v>
      </c>
      <c r="O8" s="38">
        <v>15</v>
      </c>
      <c r="P8" s="44">
        <v>16</v>
      </c>
      <c r="Q8" s="38">
        <v>17</v>
      </c>
      <c r="R8" s="43">
        <v>18</v>
      </c>
      <c r="S8" s="38">
        <v>19</v>
      </c>
      <c r="T8" s="46">
        <v>20</v>
      </c>
      <c r="U8" s="47">
        <v>21</v>
      </c>
      <c r="V8" s="48">
        <v>22</v>
      </c>
      <c r="W8" s="49">
        <v>23</v>
      </c>
      <c r="X8" s="50">
        <v>24</v>
      </c>
      <c r="Y8" s="49">
        <v>25</v>
      </c>
      <c r="Z8" s="49">
        <v>26</v>
      </c>
      <c r="AA8" s="50">
        <v>27</v>
      </c>
      <c r="AB8" s="51">
        <v>28</v>
      </c>
      <c r="AC8" s="52">
        <v>23</v>
      </c>
      <c r="AD8" s="47">
        <v>24</v>
      </c>
      <c r="AE8" s="37">
        <v>25</v>
      </c>
    </row>
    <row r="9" spans="1:31" ht="28.5">
      <c r="A9" s="53" t="s">
        <v>25</v>
      </c>
      <c r="B9" s="54" t="s">
        <v>26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</row>
    <row r="10" spans="1:31" ht="26.25">
      <c r="A10" s="55"/>
      <c r="B10" s="56"/>
      <c r="C10" s="57"/>
      <c r="D10" s="57"/>
      <c r="E10" s="57"/>
      <c r="F10" s="58"/>
      <c r="G10" s="57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>
        <f aca="true" t="shared" si="0" ref="AC10:AC12">H10+N10-T10-Z10</f>
        <v>0</v>
      </c>
      <c r="AD10" s="59">
        <f aca="true" t="shared" si="1" ref="AD10:AD12">I10+Q10-U10-AA10</f>
        <v>0</v>
      </c>
      <c r="AE10" s="60">
        <f aca="true" t="shared" si="2" ref="AE10:AE12">J10+R10-V10-AB10</f>
        <v>0</v>
      </c>
    </row>
    <row r="11" spans="1:31" ht="26.25">
      <c r="A11" s="61"/>
      <c r="B11" s="62"/>
      <c r="C11" s="63"/>
      <c r="D11" s="63"/>
      <c r="E11" s="63"/>
      <c r="F11" s="63"/>
      <c r="G11" s="63"/>
      <c r="H11" s="64"/>
      <c r="I11" s="64"/>
      <c r="J11" s="64"/>
      <c r="K11" s="64"/>
      <c r="L11" s="64"/>
      <c r="M11" s="64"/>
      <c r="N11" s="59"/>
      <c r="O11" s="59"/>
      <c r="P11" s="59"/>
      <c r="Q11" s="64"/>
      <c r="R11" s="64"/>
      <c r="S11" s="64"/>
      <c r="T11" s="59"/>
      <c r="U11" s="59"/>
      <c r="V11" s="59"/>
      <c r="W11" s="64"/>
      <c r="X11" s="64"/>
      <c r="Y11" s="64"/>
      <c r="Z11" s="59"/>
      <c r="AA11" s="59"/>
      <c r="AB11" s="59"/>
      <c r="AC11" s="59">
        <f t="shared" si="0"/>
        <v>0</v>
      </c>
      <c r="AD11" s="59">
        <f t="shared" si="1"/>
        <v>0</v>
      </c>
      <c r="AE11" s="60">
        <f t="shared" si="2"/>
        <v>0</v>
      </c>
    </row>
    <row r="12" spans="1:31" ht="26.25">
      <c r="A12" s="65"/>
      <c r="B12" s="66" t="s">
        <v>27</v>
      </c>
      <c r="C12" s="66"/>
      <c r="D12" s="66"/>
      <c r="E12" s="66"/>
      <c r="F12" s="66"/>
      <c r="G12" s="66"/>
      <c r="H12" s="67"/>
      <c r="I12" s="67"/>
      <c r="J12" s="67"/>
      <c r="K12" s="67"/>
      <c r="L12" s="67"/>
      <c r="M12" s="67"/>
      <c r="N12" s="68"/>
      <c r="O12" s="68"/>
      <c r="P12" s="68"/>
      <c r="Q12" s="67"/>
      <c r="R12" s="67"/>
      <c r="S12" s="67"/>
      <c r="T12" s="68"/>
      <c r="U12" s="68"/>
      <c r="V12" s="68"/>
      <c r="W12" s="67"/>
      <c r="X12" s="67"/>
      <c r="Y12" s="67"/>
      <c r="Z12" s="68"/>
      <c r="AA12" s="68"/>
      <c r="AB12" s="68"/>
      <c r="AC12" s="68">
        <f t="shared" si="0"/>
        <v>0</v>
      </c>
      <c r="AD12" s="68">
        <f t="shared" si="1"/>
        <v>0</v>
      </c>
      <c r="AE12" s="69">
        <f t="shared" si="2"/>
        <v>0</v>
      </c>
    </row>
    <row r="13" spans="1:31" ht="26.25">
      <c r="A13" s="70"/>
      <c r="B13" s="71" t="s">
        <v>28</v>
      </c>
      <c r="C13" s="72"/>
      <c r="D13" s="73"/>
      <c r="E13" s="73"/>
      <c r="F13" s="73"/>
      <c r="G13" s="73"/>
      <c r="H13" s="74">
        <f>SUM(H10:H12)</f>
        <v>0</v>
      </c>
      <c r="I13" s="74">
        <f>SUM(I10:I12)</f>
        <v>0</v>
      </c>
      <c r="J13" s="74">
        <f>SUM(J10:J12)</f>
        <v>0</v>
      </c>
      <c r="K13" s="74">
        <f>SUM(K10:K12)</f>
        <v>0</v>
      </c>
      <c r="L13" s="74">
        <f>SUM(L10:L12)</f>
        <v>0</v>
      </c>
      <c r="M13" s="74">
        <f>SUM(M10:M12)</f>
        <v>0</v>
      </c>
      <c r="N13" s="74">
        <f>SUM(N10:N12)</f>
        <v>0</v>
      </c>
      <c r="O13" s="74">
        <f>SUM(O10:O12)</f>
        <v>0</v>
      </c>
      <c r="P13" s="74">
        <f>SUM(P10:P12)</f>
        <v>0</v>
      </c>
      <c r="Q13" s="74">
        <f>SUM(Q10:Q12)</f>
        <v>0</v>
      </c>
      <c r="R13" s="74">
        <f>SUM(R10:R12)</f>
        <v>0</v>
      </c>
      <c r="S13" s="74">
        <f>SUM(S10:S12)</f>
        <v>0</v>
      </c>
      <c r="T13" s="74">
        <f>SUM(T10:T12)</f>
        <v>0</v>
      </c>
      <c r="U13" s="74">
        <f>SUM(U10:U12)</f>
        <v>0</v>
      </c>
      <c r="V13" s="74">
        <f>SUM(V10:V12)</f>
        <v>0</v>
      </c>
      <c r="W13" s="74">
        <f>SUM(W10:W12)</f>
        <v>0</v>
      </c>
      <c r="X13" s="74">
        <f>SUM(X10:X12)</f>
        <v>0</v>
      </c>
      <c r="Y13" s="74">
        <f>SUM(Y10:Y12)</f>
        <v>0</v>
      </c>
      <c r="Z13" s="74">
        <f>SUM(Z10:Z12)</f>
        <v>0</v>
      </c>
      <c r="AA13" s="74">
        <f>SUM(AA10:AA12)</f>
        <v>0</v>
      </c>
      <c r="AB13" s="74">
        <f>SUM(AB10:AB12)</f>
        <v>0</v>
      </c>
      <c r="AC13" s="74">
        <f>SUM(AC10:AC12)</f>
        <v>0</v>
      </c>
      <c r="AD13" s="74">
        <f>SUM(AD10:AD12)</f>
        <v>0</v>
      </c>
      <c r="AE13" s="75">
        <f>SUM(AE10:AE12)</f>
        <v>0</v>
      </c>
    </row>
    <row r="14" spans="1:31" ht="28.5">
      <c r="A14" s="53" t="s">
        <v>29</v>
      </c>
      <c r="B14" s="76" t="s">
        <v>30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</row>
    <row r="15" spans="1:31" ht="87" customHeight="1">
      <c r="A15" s="77" t="s">
        <v>31</v>
      </c>
      <c r="B15" s="78" t="s">
        <v>44</v>
      </c>
      <c r="C15" s="86" t="s">
        <v>45</v>
      </c>
      <c r="D15" s="80">
        <v>13275000</v>
      </c>
      <c r="E15" s="87" t="s">
        <v>42</v>
      </c>
      <c r="F15" s="89">
        <v>43936</v>
      </c>
      <c r="G15" s="83"/>
      <c r="H15" s="80">
        <v>13194000</v>
      </c>
      <c r="I15" s="80"/>
      <c r="J15" s="80"/>
      <c r="K15" s="80"/>
      <c r="L15" s="84"/>
      <c r="M15" s="80"/>
      <c r="N15" s="80"/>
      <c r="O15" s="84">
        <f>99305.85+99213.83+92812.94+28804.02</f>
        <v>320136.64</v>
      </c>
      <c r="P15" s="80"/>
      <c r="Q15" s="80"/>
      <c r="R15" s="80">
        <f aca="true" t="shared" si="3" ref="R15:R18">L15</f>
        <v>0</v>
      </c>
      <c r="S15" s="80"/>
      <c r="T15" s="80">
        <v>13194000</v>
      </c>
      <c r="U15" s="80">
        <f aca="true" t="shared" si="4" ref="U15:U18">O15</f>
        <v>320136.64</v>
      </c>
      <c r="V15" s="80"/>
      <c r="W15" s="80"/>
      <c r="X15" s="80"/>
      <c r="Y15" s="80"/>
      <c r="Z15" s="80"/>
      <c r="AA15" s="80"/>
      <c r="AB15" s="80"/>
      <c r="AC15" s="85">
        <f aca="true" t="shared" si="5" ref="AC15:AC18">H15+N15-T15</f>
        <v>0</v>
      </c>
      <c r="AD15" s="80"/>
      <c r="AE15" s="80"/>
    </row>
    <row r="16" spans="1:31" ht="117.75" customHeight="1">
      <c r="A16" s="77" t="s">
        <v>35</v>
      </c>
      <c r="B16" s="78" t="s">
        <v>47</v>
      </c>
      <c r="C16" s="79" t="s">
        <v>33</v>
      </c>
      <c r="D16" s="80">
        <v>50800000</v>
      </c>
      <c r="E16" s="87" t="s">
        <v>38</v>
      </c>
      <c r="F16" s="89">
        <v>44132</v>
      </c>
      <c r="G16" s="83"/>
      <c r="H16" s="80">
        <v>29600000</v>
      </c>
      <c r="I16" s="80"/>
      <c r="J16" s="80"/>
      <c r="K16" s="80"/>
      <c r="L16" s="84"/>
      <c r="M16" s="80"/>
      <c r="N16" s="80"/>
      <c r="O16" s="84">
        <f>234217.53+228113.85+117736.18</f>
        <v>580067.56</v>
      </c>
      <c r="P16" s="80"/>
      <c r="Q16" s="80"/>
      <c r="R16" s="80">
        <f t="shared" si="3"/>
        <v>0</v>
      </c>
      <c r="S16" s="80"/>
      <c r="T16" s="80">
        <v>29600000</v>
      </c>
      <c r="U16" s="80">
        <f t="shared" si="4"/>
        <v>580067.56</v>
      </c>
      <c r="V16" s="80"/>
      <c r="W16" s="80"/>
      <c r="X16" s="80"/>
      <c r="Y16" s="80"/>
      <c r="Z16" s="80"/>
      <c r="AA16" s="80"/>
      <c r="AB16" s="80"/>
      <c r="AC16" s="85">
        <f t="shared" si="5"/>
        <v>0</v>
      </c>
      <c r="AD16" s="80"/>
      <c r="AE16" s="80"/>
    </row>
    <row r="17" spans="1:31" ht="95.25" customHeight="1">
      <c r="A17" s="77" t="s">
        <v>39</v>
      </c>
      <c r="B17" s="78" t="s">
        <v>79</v>
      </c>
      <c r="C17" s="86" t="s">
        <v>37</v>
      </c>
      <c r="D17" s="80">
        <v>18207000</v>
      </c>
      <c r="E17" s="87" t="s">
        <v>42</v>
      </c>
      <c r="F17" s="82">
        <v>44278</v>
      </c>
      <c r="G17" s="83"/>
      <c r="H17" s="80"/>
      <c r="I17" s="80"/>
      <c r="J17" s="80"/>
      <c r="K17" s="80"/>
      <c r="L17" s="84">
        <v>139808.87</v>
      </c>
      <c r="M17" s="80"/>
      <c r="N17" s="80">
        <v>18207000</v>
      </c>
      <c r="O17" s="80">
        <f>135298.9+135298.91+139808.86+135298.91+139808.86+139808.87+135298.9+139808.87</f>
        <v>1100431.08</v>
      </c>
      <c r="P17" s="80"/>
      <c r="Q17" s="80"/>
      <c r="R17" s="80">
        <f t="shared" si="3"/>
        <v>139808.87</v>
      </c>
      <c r="S17" s="80"/>
      <c r="T17" s="80"/>
      <c r="U17" s="80">
        <f t="shared" si="4"/>
        <v>1100431.08</v>
      </c>
      <c r="V17" s="80"/>
      <c r="W17" s="80"/>
      <c r="X17" s="80"/>
      <c r="Y17" s="80"/>
      <c r="Z17" s="80"/>
      <c r="AA17" s="80"/>
      <c r="AB17" s="80"/>
      <c r="AC17" s="85">
        <f t="shared" si="5"/>
        <v>18207000</v>
      </c>
      <c r="AD17" s="80"/>
      <c r="AE17" s="80"/>
    </row>
    <row r="18" spans="1:31" ht="102.75" customHeight="1">
      <c r="A18" s="77" t="s">
        <v>43</v>
      </c>
      <c r="B18" s="78" t="s">
        <v>92</v>
      </c>
      <c r="C18" s="86" t="s">
        <v>45</v>
      </c>
      <c r="D18" s="80">
        <v>24000000</v>
      </c>
      <c r="E18" s="87" t="s">
        <v>38</v>
      </c>
      <c r="F18" s="89">
        <v>44485</v>
      </c>
      <c r="G18" s="83"/>
      <c r="H18" s="80"/>
      <c r="I18" s="80"/>
      <c r="J18" s="80"/>
      <c r="K18" s="80"/>
      <c r="L18" s="84">
        <v>134794.1</v>
      </c>
      <c r="M18" s="80"/>
      <c r="N18" s="80">
        <v>24000000</v>
      </c>
      <c r="O18" s="84">
        <f>13044.59+134794.1</f>
        <v>147838.69</v>
      </c>
      <c r="P18" s="80"/>
      <c r="Q18" s="80"/>
      <c r="R18" s="80">
        <f t="shared" si="3"/>
        <v>134794.1</v>
      </c>
      <c r="S18" s="80"/>
      <c r="T18" s="80"/>
      <c r="U18" s="80">
        <f t="shared" si="4"/>
        <v>147838.69</v>
      </c>
      <c r="V18" s="80"/>
      <c r="W18" s="80"/>
      <c r="X18" s="80"/>
      <c r="Y18" s="80"/>
      <c r="Z18" s="80"/>
      <c r="AA18" s="80"/>
      <c r="AB18" s="80"/>
      <c r="AC18" s="85">
        <f t="shared" si="5"/>
        <v>24000000</v>
      </c>
      <c r="AD18" s="80"/>
      <c r="AE18" s="80"/>
    </row>
    <row r="19" spans="1:31" ht="17.25" customHeight="1" hidden="1">
      <c r="A19" s="77"/>
      <c r="B19" s="78"/>
      <c r="C19" s="79"/>
      <c r="D19" s="80"/>
      <c r="E19" s="87"/>
      <c r="F19" s="89"/>
      <c r="G19" s="83"/>
      <c r="H19" s="80"/>
      <c r="I19" s="80"/>
      <c r="J19" s="80"/>
      <c r="K19" s="80"/>
      <c r="L19" s="84"/>
      <c r="M19" s="80"/>
      <c r="N19" s="80"/>
      <c r="O19" s="84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5"/>
      <c r="AD19" s="80"/>
      <c r="AE19" s="80"/>
    </row>
    <row r="20" spans="1:31" ht="60" customHeight="1">
      <c r="A20" s="90"/>
      <c r="B20" s="91" t="s">
        <v>48</v>
      </c>
      <c r="C20" s="74"/>
      <c r="D20" s="92">
        <f>SUM(D15:D19)</f>
        <v>106282000</v>
      </c>
      <c r="E20" s="74"/>
      <c r="F20" s="74"/>
      <c r="G20" s="74"/>
      <c r="H20" s="92">
        <f>SUM(H15:H19)</f>
        <v>42794000</v>
      </c>
      <c r="I20" s="92">
        <f>SUM(I15:I19)</f>
        <v>0</v>
      </c>
      <c r="J20" s="92">
        <f>SUM(J15:J19)</f>
        <v>0</v>
      </c>
      <c r="K20" s="92">
        <f>SUM(K15:K19)</f>
        <v>0</v>
      </c>
      <c r="L20" s="92">
        <f>SUM(L15:L19)</f>
        <v>274602.97</v>
      </c>
      <c r="M20" s="92">
        <f>SUM(M15:M19)</f>
        <v>0</v>
      </c>
      <c r="N20" s="92">
        <f>SUM(N15:N19)</f>
        <v>42207000</v>
      </c>
      <c r="O20" s="92">
        <f>SUM(O15:O19)</f>
        <v>2148473.97</v>
      </c>
      <c r="P20" s="92">
        <f>SUM(P15:P19)</f>
        <v>0</v>
      </c>
      <c r="Q20" s="92">
        <f>SUM(Q15:Q19)</f>
        <v>0</v>
      </c>
      <c r="R20" s="92">
        <f>SUM(R15:R19)</f>
        <v>274602.97</v>
      </c>
      <c r="S20" s="92">
        <f>SUM(S15:S19)</f>
        <v>0</v>
      </c>
      <c r="T20" s="92">
        <f>SUM(T15:T19)</f>
        <v>42794000</v>
      </c>
      <c r="U20" s="92">
        <f>SUM(U15:U19)</f>
        <v>2148473.97</v>
      </c>
      <c r="V20" s="92">
        <f>SUM(V15:V19)</f>
        <v>0</v>
      </c>
      <c r="W20" s="92">
        <f>SUM(W15:W19)</f>
        <v>0</v>
      </c>
      <c r="X20" s="92">
        <f>SUM(X15:X19)</f>
        <v>0</v>
      </c>
      <c r="Y20" s="92">
        <f>SUM(Y15:Y19)</f>
        <v>0</v>
      </c>
      <c r="Z20" s="92">
        <f>SUM(Z15:Z19)</f>
        <v>0</v>
      </c>
      <c r="AA20" s="92">
        <f>SUM(AA15:AA19)</f>
        <v>0</v>
      </c>
      <c r="AB20" s="92">
        <f>SUM(AB15:AB19)</f>
        <v>0</v>
      </c>
      <c r="AC20" s="92">
        <f>SUM(AC15:AC19)</f>
        <v>42207000</v>
      </c>
      <c r="AD20" s="92">
        <f>SUM(AD15:AD19)</f>
        <v>0</v>
      </c>
      <c r="AE20" s="92">
        <f>SUM(AE15:AE19)</f>
        <v>0</v>
      </c>
    </row>
    <row r="21" spans="1:31" ht="28.5" customHeight="1">
      <c r="A21" s="93" t="s">
        <v>49</v>
      </c>
      <c r="B21" s="76" t="s">
        <v>50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</row>
    <row r="22" spans="1:31" ht="26.25">
      <c r="A22" s="94"/>
      <c r="B22" s="95" t="s">
        <v>51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7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8"/>
    </row>
    <row r="23" spans="1:31" ht="30.75">
      <c r="A23" s="99"/>
      <c r="B23" s="100"/>
      <c r="C23" s="101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3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4"/>
    </row>
    <row r="24" spans="1:31" ht="30.75">
      <c r="A24" s="105"/>
      <c r="B24" s="106" t="s">
        <v>52</v>
      </c>
      <c r="C24" s="107"/>
      <c r="D24" s="108">
        <f>D23</f>
        <v>0</v>
      </c>
      <c r="E24" s="108"/>
      <c r="F24" s="108"/>
      <c r="G24" s="108"/>
      <c r="H24" s="108">
        <f>SUM(H23:H23)</f>
        <v>0</v>
      </c>
      <c r="I24" s="108">
        <f>SUM(I23:I23)</f>
        <v>0</v>
      </c>
      <c r="J24" s="108">
        <f>SUM(J23:J23)</f>
        <v>0</v>
      </c>
      <c r="K24" s="108">
        <f>SUM(K23:K23)</f>
        <v>0</v>
      </c>
      <c r="L24" s="108">
        <f>SUM(L23:L23)</f>
        <v>0</v>
      </c>
      <c r="M24" s="108">
        <f>SUM(M23:M23)</f>
        <v>0</v>
      </c>
      <c r="N24" s="108">
        <f>SUM(N23:N23)</f>
        <v>0</v>
      </c>
      <c r="O24" s="108">
        <f>SUM(O23:O23)</f>
        <v>0</v>
      </c>
      <c r="P24" s="108">
        <f>SUM(P23:P23)</f>
        <v>0</v>
      </c>
      <c r="Q24" s="108">
        <f>SUM(Q23:Q23)</f>
        <v>0</v>
      </c>
      <c r="R24" s="108">
        <f>SUM(R23:R23)</f>
        <v>0</v>
      </c>
      <c r="S24" s="108">
        <f>SUM(S23:S23)</f>
        <v>0</v>
      </c>
      <c r="T24" s="108">
        <f>SUM(T23:T23)</f>
        <v>0</v>
      </c>
      <c r="U24" s="108">
        <f>SUM(U23:U23)</f>
        <v>0</v>
      </c>
      <c r="V24" s="108">
        <f>SUM(V23:V23)</f>
        <v>0</v>
      </c>
      <c r="W24" s="108">
        <f>SUM(W23:W23)</f>
        <v>0</v>
      </c>
      <c r="X24" s="108">
        <f>SUM(X23:X23)</f>
        <v>0</v>
      </c>
      <c r="Y24" s="108">
        <f>SUM(Y23:Y23)</f>
        <v>0</v>
      </c>
      <c r="Z24" s="108">
        <f>SUM(Z23:Z23)</f>
        <v>0</v>
      </c>
      <c r="AA24" s="108">
        <f>SUM(AA23:AA23)</f>
        <v>0</v>
      </c>
      <c r="AB24" s="108">
        <f>SUM(AB23:AB23)</f>
        <v>0</v>
      </c>
      <c r="AC24" s="108">
        <f>SUM(AC23:AC23)</f>
        <v>0</v>
      </c>
      <c r="AD24" s="108">
        <f>SUM(AD23:AD23)</f>
        <v>0</v>
      </c>
      <c r="AE24" s="109">
        <f>SUM(AE23:AE23)</f>
        <v>0</v>
      </c>
    </row>
    <row r="25" spans="1:31" ht="30.75">
      <c r="A25" s="110"/>
      <c r="B25" s="111" t="s">
        <v>53</v>
      </c>
      <c r="C25" s="112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4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5"/>
    </row>
    <row r="26" spans="1:31" ht="102.75" customHeight="1">
      <c r="A26" s="99" t="s">
        <v>93</v>
      </c>
      <c r="B26" s="193" t="s">
        <v>86</v>
      </c>
      <c r="C26" s="194" t="s">
        <v>55</v>
      </c>
      <c r="D26" s="195">
        <v>24000000</v>
      </c>
      <c r="E26" s="196" t="s">
        <v>81</v>
      </c>
      <c r="F26" s="197">
        <v>44075</v>
      </c>
      <c r="G26" s="102"/>
      <c r="H26" s="85"/>
      <c r="I26" s="85"/>
      <c r="J26" s="85"/>
      <c r="K26" s="85">
        <v>0</v>
      </c>
      <c r="L26" s="85">
        <v>0</v>
      </c>
      <c r="M26" s="85">
        <v>0</v>
      </c>
      <c r="N26" s="85">
        <v>24000000</v>
      </c>
      <c r="O26" s="85">
        <v>11540.98</v>
      </c>
      <c r="P26" s="85"/>
      <c r="Q26" s="85"/>
      <c r="R26" s="85"/>
      <c r="S26" s="85"/>
      <c r="T26" s="85">
        <v>24000000</v>
      </c>
      <c r="U26" s="85">
        <v>11540.98</v>
      </c>
      <c r="V26" s="85"/>
      <c r="W26" s="85"/>
      <c r="X26" s="85"/>
      <c r="Y26" s="85"/>
      <c r="Z26" s="85"/>
      <c r="AA26" s="85"/>
      <c r="AB26" s="85"/>
      <c r="AC26" s="85">
        <f>H26+N26-T26</f>
        <v>0</v>
      </c>
      <c r="AD26" s="85">
        <v>0</v>
      </c>
      <c r="AE26" s="119">
        <v>0</v>
      </c>
    </row>
    <row r="27" spans="1:31" ht="30.75">
      <c r="A27" s="99"/>
      <c r="B27" s="120" t="s">
        <v>57</v>
      </c>
      <c r="C27" s="101"/>
      <c r="D27" s="121">
        <f>D26</f>
        <v>24000000</v>
      </c>
      <c r="E27" s="122"/>
      <c r="F27" s="122"/>
      <c r="G27" s="122"/>
      <c r="H27" s="121">
        <f>SUM(H26)</f>
        <v>0</v>
      </c>
      <c r="I27" s="121">
        <f>SUM(I26)</f>
        <v>0</v>
      </c>
      <c r="J27" s="121">
        <f>SUM(J26)</f>
        <v>0</v>
      </c>
      <c r="K27" s="121">
        <f>SUM(K26)</f>
        <v>0</v>
      </c>
      <c r="L27" s="121">
        <f>SUM(L26)</f>
        <v>0</v>
      </c>
      <c r="M27" s="121">
        <f>SUM(M26)</f>
        <v>0</v>
      </c>
      <c r="N27" s="121">
        <f>SUM(N26)</f>
        <v>24000000</v>
      </c>
      <c r="O27" s="121">
        <f>SUM(O26)</f>
        <v>11540.98</v>
      </c>
      <c r="P27" s="121">
        <f>SUM(P26)</f>
        <v>0</v>
      </c>
      <c r="Q27" s="121">
        <f>SUM(Q26)</f>
        <v>0</v>
      </c>
      <c r="R27" s="121">
        <f>SUM(R26)</f>
        <v>0</v>
      </c>
      <c r="S27" s="121">
        <f>SUM(S26)</f>
        <v>0</v>
      </c>
      <c r="T27" s="121">
        <f>SUM(T26)</f>
        <v>24000000</v>
      </c>
      <c r="U27" s="121">
        <f>SUM(U26)</f>
        <v>11540.98</v>
      </c>
      <c r="V27" s="121">
        <f>SUM(V26)</f>
        <v>0</v>
      </c>
      <c r="W27" s="121">
        <f>SUM(W26)</f>
        <v>0</v>
      </c>
      <c r="X27" s="121">
        <f>SUM(X26)</f>
        <v>0</v>
      </c>
      <c r="Y27" s="121">
        <f>SUM(Y26)</f>
        <v>0</v>
      </c>
      <c r="Z27" s="121">
        <f>SUM(Z26)</f>
        <v>0</v>
      </c>
      <c r="AA27" s="121">
        <f>SUM(AA26)</f>
        <v>0</v>
      </c>
      <c r="AB27" s="121">
        <f>SUM(AB26)</f>
        <v>0</v>
      </c>
      <c r="AC27" s="121">
        <f>SUM(AC26)</f>
        <v>0</v>
      </c>
      <c r="AD27" s="121">
        <f>SUM(AD26)</f>
        <v>0</v>
      </c>
      <c r="AE27" s="123">
        <f>SUM(AE26)</f>
        <v>0</v>
      </c>
    </row>
    <row r="28" spans="1:31" ht="30.75">
      <c r="A28" s="124"/>
      <c r="B28" s="125"/>
      <c r="C28" s="126"/>
      <c r="D28" s="127"/>
      <c r="E28" s="128"/>
      <c r="F28" s="128"/>
      <c r="G28" s="128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30"/>
    </row>
    <row r="29" spans="1:31" ht="30.75">
      <c r="A29" s="131"/>
      <c r="B29" s="132" t="s">
        <v>58</v>
      </c>
      <c r="C29" s="133"/>
      <c r="D29" s="92">
        <f>D24+D27</f>
        <v>24000000</v>
      </c>
      <c r="E29" s="92"/>
      <c r="F29" s="92"/>
      <c r="G29" s="92"/>
      <c r="H29" s="92">
        <f>H24+H27</f>
        <v>0</v>
      </c>
      <c r="I29" s="92">
        <f>I24+I27</f>
        <v>0</v>
      </c>
      <c r="J29" s="92">
        <f>J24+J27</f>
        <v>0</v>
      </c>
      <c r="K29" s="92">
        <f>K24+K27</f>
        <v>0</v>
      </c>
      <c r="L29" s="92">
        <f>L24+L27</f>
        <v>0</v>
      </c>
      <c r="M29" s="92">
        <f>M24+M27</f>
        <v>0</v>
      </c>
      <c r="N29" s="92">
        <f>N24+N27</f>
        <v>24000000</v>
      </c>
      <c r="O29" s="92">
        <f>O24+O27</f>
        <v>11540.98</v>
      </c>
      <c r="P29" s="92">
        <f>P24+P27</f>
        <v>0</v>
      </c>
      <c r="Q29" s="92">
        <f>Q24+Q27</f>
        <v>0</v>
      </c>
      <c r="R29" s="92">
        <f>R24+R27</f>
        <v>0</v>
      </c>
      <c r="S29" s="92">
        <f>S24+S27</f>
        <v>0</v>
      </c>
      <c r="T29" s="92">
        <f>T24+T27</f>
        <v>24000000</v>
      </c>
      <c r="U29" s="92">
        <f>U24+U27</f>
        <v>11540.98</v>
      </c>
      <c r="V29" s="92">
        <f>V24+V27</f>
        <v>0</v>
      </c>
      <c r="W29" s="92">
        <f>W24+W27</f>
        <v>0</v>
      </c>
      <c r="X29" s="92">
        <f>X24+X27</f>
        <v>0</v>
      </c>
      <c r="Y29" s="92">
        <f>Y24+Y27</f>
        <v>0</v>
      </c>
      <c r="Z29" s="92">
        <f>Z24+Z27</f>
        <v>0</v>
      </c>
      <c r="AA29" s="92">
        <f>AA24+AA27</f>
        <v>0</v>
      </c>
      <c r="AB29" s="92">
        <f>AB24+AB27</f>
        <v>0</v>
      </c>
      <c r="AC29" s="92">
        <f>AC24+AC27</f>
        <v>0</v>
      </c>
      <c r="AD29" s="92">
        <f>AD24+AD27</f>
        <v>0</v>
      </c>
      <c r="AE29" s="134">
        <f>AE24+AE27</f>
        <v>0</v>
      </c>
    </row>
    <row r="30" spans="1:31" ht="28.5">
      <c r="A30" s="135" t="s">
        <v>59</v>
      </c>
      <c r="B30" s="136" t="s">
        <v>60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</row>
    <row r="31" spans="1:31" ht="26.25">
      <c r="A31" s="137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38"/>
    </row>
    <row r="32" spans="1:31" ht="26.25">
      <c r="A32" s="139"/>
      <c r="B32" s="140" t="s">
        <v>61</v>
      </c>
      <c r="C32" s="140"/>
      <c r="D32" s="140"/>
      <c r="E32" s="140"/>
      <c r="F32" s="140"/>
      <c r="G32" s="140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26"/>
      <c r="AD32" s="126"/>
      <c r="AE32" s="142"/>
    </row>
    <row r="33" spans="1:31" ht="30.75">
      <c r="A33" s="143"/>
      <c r="B33" s="144" t="s">
        <v>62</v>
      </c>
      <c r="C33" s="145"/>
      <c r="D33" s="146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8"/>
    </row>
    <row r="34" spans="1:31" ht="30.75">
      <c r="A34" s="149"/>
      <c r="B34" s="150" t="s">
        <v>63</v>
      </c>
      <c r="C34" s="151"/>
      <c r="D34" s="152">
        <f>D20+D29+D33</f>
        <v>130282000</v>
      </c>
      <c r="E34" s="152"/>
      <c r="F34" s="152"/>
      <c r="G34" s="152"/>
      <c r="H34" s="152">
        <f>H20+H29+H33</f>
        <v>42794000</v>
      </c>
      <c r="I34" s="152">
        <f>I20+I29+I33</f>
        <v>0</v>
      </c>
      <c r="J34" s="152">
        <f>J20+J29+J33</f>
        <v>0</v>
      </c>
      <c r="K34" s="152">
        <f>K20+K29+K33</f>
        <v>0</v>
      </c>
      <c r="L34" s="152">
        <f>L20+L29+L33</f>
        <v>274602.97</v>
      </c>
      <c r="M34" s="152">
        <f>M20+M29+M33</f>
        <v>0</v>
      </c>
      <c r="N34" s="152">
        <f>N20+N29+N33</f>
        <v>66207000</v>
      </c>
      <c r="O34" s="152">
        <f>O20+O29+O33</f>
        <v>2160014.95</v>
      </c>
      <c r="P34" s="152">
        <f>P20+P29+P33</f>
        <v>0</v>
      </c>
      <c r="Q34" s="152">
        <f>Q20+Q29+Q33</f>
        <v>0</v>
      </c>
      <c r="R34" s="152">
        <f>R20+R29+R33</f>
        <v>274602.97</v>
      </c>
      <c r="S34" s="152">
        <f>S20+S29+S33</f>
        <v>0</v>
      </c>
      <c r="T34" s="152">
        <f>T20+T29+T33</f>
        <v>66794000</v>
      </c>
      <c r="U34" s="152">
        <f>U20+U29+U33</f>
        <v>2160014.95</v>
      </c>
      <c r="V34" s="152">
        <f>V20+V29+V33</f>
        <v>0</v>
      </c>
      <c r="W34" s="152">
        <f>W20+W29+W33</f>
        <v>0</v>
      </c>
      <c r="X34" s="152">
        <f>X20+X29+X33</f>
        <v>0</v>
      </c>
      <c r="Y34" s="152">
        <f>Y20+Y29+Y33</f>
        <v>0</v>
      </c>
      <c r="Z34" s="152">
        <f>Z20+Z29+Z33</f>
        <v>0</v>
      </c>
      <c r="AA34" s="152">
        <f>AA20+AA29+AA33</f>
        <v>0</v>
      </c>
      <c r="AB34" s="152">
        <f>AB20+AB29+AB33</f>
        <v>0</v>
      </c>
      <c r="AC34" s="152">
        <f>AC20+AC29+AC33</f>
        <v>42207000</v>
      </c>
      <c r="AD34" s="152">
        <f>AD20+AD29+AD33</f>
        <v>0</v>
      </c>
      <c r="AE34" s="152">
        <f>AE20+AE29+AE33</f>
        <v>0</v>
      </c>
    </row>
    <row r="35" spans="1:31" ht="16.5">
      <c r="A35" s="153"/>
      <c r="B35" s="154"/>
      <c r="C35" s="154"/>
      <c r="D35" s="155"/>
      <c r="E35" s="156"/>
      <c r="F35" s="156"/>
      <c r="G35" s="156"/>
      <c r="H35" s="156"/>
      <c r="I35" s="156"/>
      <c r="J35" s="156"/>
      <c r="K35" s="155"/>
      <c r="L35" s="156"/>
      <c r="M35" s="156"/>
      <c r="N35" s="155"/>
      <c r="O35" s="156"/>
      <c r="P35" s="156"/>
      <c r="Q35" s="156"/>
      <c r="R35" s="156"/>
      <c r="S35" s="156"/>
      <c r="T35" s="156"/>
      <c r="U35" s="156"/>
      <c r="V35" s="156"/>
      <c r="W35" s="155"/>
      <c r="X35" s="156"/>
      <c r="Y35" s="156"/>
      <c r="Z35" s="155"/>
      <c r="AA35" s="156"/>
      <c r="AB35" s="156"/>
      <c r="AC35" s="156"/>
      <c r="AD35" s="156"/>
      <c r="AE35" s="156"/>
    </row>
    <row r="36" spans="1:31" ht="16.5">
      <c r="A36" s="153"/>
      <c r="B36" s="154"/>
      <c r="C36" s="154"/>
      <c r="D36" s="155"/>
      <c r="E36" s="156"/>
      <c r="F36" s="156"/>
      <c r="G36" s="156"/>
      <c r="H36" s="156"/>
      <c r="I36" s="156"/>
      <c r="J36" s="156"/>
      <c r="K36" s="155"/>
      <c r="L36" s="156"/>
      <c r="M36" s="156"/>
      <c r="N36" s="155"/>
      <c r="O36" s="156"/>
      <c r="P36" s="156"/>
      <c r="Q36" s="156"/>
      <c r="R36" s="156"/>
      <c r="S36" s="156"/>
      <c r="T36" s="156"/>
      <c r="U36" s="156"/>
      <c r="V36" s="156"/>
      <c r="W36" s="155"/>
      <c r="X36" s="156"/>
      <c r="Y36" s="156"/>
      <c r="Z36" s="155"/>
      <c r="AA36" s="156"/>
      <c r="AB36" s="156"/>
      <c r="AC36" s="156"/>
      <c r="AD36" s="156"/>
      <c r="AE36" s="156"/>
    </row>
    <row r="37" spans="1:31" ht="16.5">
      <c r="A37" s="153"/>
      <c r="B37" s="154"/>
      <c r="C37" s="154"/>
      <c r="D37" s="155"/>
      <c r="E37" s="156"/>
      <c r="F37" s="156"/>
      <c r="G37" s="156"/>
      <c r="H37" s="156"/>
      <c r="I37" s="156"/>
      <c r="J37" s="156"/>
      <c r="K37" s="155"/>
      <c r="L37" s="156"/>
      <c r="M37" s="156"/>
      <c r="N37" s="155"/>
      <c r="O37" s="156"/>
      <c r="P37" s="156"/>
      <c r="Q37" s="156"/>
      <c r="R37" s="156"/>
      <c r="S37" s="156"/>
      <c r="T37" s="156"/>
      <c r="U37" s="156"/>
      <c r="V37" s="156"/>
      <c r="W37" s="155"/>
      <c r="X37" s="156"/>
      <c r="Y37" s="156"/>
      <c r="Z37" s="155"/>
      <c r="AA37" s="156"/>
      <c r="AB37" s="156"/>
      <c r="AC37" s="156"/>
      <c r="AD37" s="156"/>
      <c r="AE37" s="156"/>
    </row>
    <row r="38" spans="1:31" ht="16.5">
      <c r="A38" s="153"/>
      <c r="B38" s="154"/>
      <c r="C38" s="154"/>
      <c r="D38" s="155"/>
      <c r="E38" s="156"/>
      <c r="F38" s="156"/>
      <c r="G38" s="156"/>
      <c r="H38" s="156"/>
      <c r="I38" s="156"/>
      <c r="J38" s="156"/>
      <c r="K38" s="155"/>
      <c r="L38" s="156"/>
      <c r="M38" s="156"/>
      <c r="N38" s="155"/>
      <c r="O38" s="156"/>
      <c r="P38" s="156"/>
      <c r="Q38" s="156"/>
      <c r="R38" s="156"/>
      <c r="S38" s="156"/>
      <c r="T38" s="156"/>
      <c r="U38" s="156"/>
      <c r="V38" s="156"/>
      <c r="W38" s="155"/>
      <c r="X38" s="156"/>
      <c r="Y38" s="156"/>
      <c r="Z38" s="155"/>
      <c r="AA38" s="156"/>
      <c r="AB38" s="156"/>
      <c r="AC38" s="156"/>
      <c r="AD38" s="156"/>
      <c r="AE38" s="156"/>
    </row>
    <row r="39" spans="1:31" ht="16.5">
      <c r="A39" s="153"/>
      <c r="B39" s="154"/>
      <c r="C39" s="154"/>
      <c r="D39" s="155"/>
      <c r="E39" s="156"/>
      <c r="F39" s="156"/>
      <c r="G39" s="156"/>
      <c r="H39" s="156"/>
      <c r="I39" s="156"/>
      <c r="J39" s="156"/>
      <c r="K39" s="155"/>
      <c r="L39" s="156"/>
      <c r="M39" s="156"/>
      <c r="N39" s="155"/>
      <c r="O39" s="156"/>
      <c r="P39" s="156"/>
      <c r="Q39" s="156"/>
      <c r="R39" s="156"/>
      <c r="S39" s="156"/>
      <c r="T39" s="156"/>
      <c r="U39" s="156"/>
      <c r="V39" s="156"/>
      <c r="W39" s="155"/>
      <c r="X39" s="156"/>
      <c r="Y39" s="156"/>
      <c r="Z39" s="155"/>
      <c r="AA39" s="156"/>
      <c r="AB39" s="156"/>
      <c r="AC39" s="156"/>
      <c r="AD39" s="156"/>
      <c r="AE39" s="156"/>
    </row>
    <row r="40" spans="1:31" ht="16.5">
      <c r="A40" s="153"/>
      <c r="B40" s="154"/>
      <c r="C40" s="154"/>
      <c r="D40" s="155"/>
      <c r="E40" s="156"/>
      <c r="F40" s="156"/>
      <c r="G40" s="156"/>
      <c r="H40" s="156"/>
      <c r="I40" s="156"/>
      <c r="J40" s="156"/>
      <c r="K40" s="155"/>
      <c r="L40" s="156"/>
      <c r="M40" s="156"/>
      <c r="N40" s="155"/>
      <c r="O40" s="156"/>
      <c r="P40" s="156"/>
      <c r="Q40" s="156"/>
      <c r="R40" s="156"/>
      <c r="S40" s="156"/>
      <c r="T40" s="156"/>
      <c r="U40" s="156"/>
      <c r="V40" s="156"/>
      <c r="W40" s="155"/>
      <c r="X40" s="156"/>
      <c r="Y40" s="156"/>
      <c r="Z40" s="155"/>
      <c r="AA40" s="156"/>
      <c r="AB40" s="156"/>
      <c r="AC40" s="156"/>
      <c r="AD40" s="156"/>
      <c r="AE40" s="156"/>
    </row>
    <row r="41" spans="1:31" ht="16.5">
      <c r="A41" s="153"/>
      <c r="B41" s="154"/>
      <c r="C41" s="154"/>
      <c r="D41" s="155"/>
      <c r="E41" s="156"/>
      <c r="F41" s="156"/>
      <c r="G41" s="156"/>
      <c r="H41" s="156"/>
      <c r="I41" s="156"/>
      <c r="J41" s="156"/>
      <c r="K41" s="155"/>
      <c r="L41" s="156"/>
      <c r="M41" s="156"/>
      <c r="N41" s="155"/>
      <c r="O41" s="156"/>
      <c r="P41" s="156"/>
      <c r="Q41" s="156"/>
      <c r="R41" s="156"/>
      <c r="S41" s="156"/>
      <c r="T41" s="156"/>
      <c r="U41" s="156"/>
      <c r="V41" s="156"/>
      <c r="W41" s="155"/>
      <c r="X41" s="156"/>
      <c r="Y41" s="156"/>
      <c r="Z41" s="155"/>
      <c r="AA41" s="156"/>
      <c r="AB41" s="156"/>
      <c r="AC41" s="156"/>
      <c r="AD41" s="156"/>
      <c r="AE41" s="156"/>
    </row>
    <row r="42" spans="1:31" ht="16.5">
      <c r="A42" s="153"/>
      <c r="B42" s="154"/>
      <c r="C42" s="154"/>
      <c r="D42" s="156"/>
      <c r="E42" s="156"/>
      <c r="F42" s="156"/>
      <c r="G42" s="156"/>
      <c r="H42" s="156"/>
      <c r="I42" s="156"/>
      <c r="J42" s="156"/>
      <c r="K42" s="155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</row>
    <row r="43" spans="1:31" ht="16.5">
      <c r="A43" s="153"/>
      <c r="B43" s="154"/>
      <c r="C43" s="154"/>
      <c r="D43" s="156"/>
      <c r="E43" s="156"/>
      <c r="F43" s="156"/>
      <c r="G43" s="156"/>
      <c r="H43" s="156"/>
      <c r="I43" s="156"/>
      <c r="J43" s="156"/>
      <c r="K43" s="155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</row>
    <row r="44" spans="1:31" ht="16.5">
      <c r="A44" s="153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</row>
    <row r="45" spans="1:31" ht="30.75">
      <c r="A45" s="157"/>
      <c r="B45" s="157"/>
      <c r="C45" s="1"/>
      <c r="D45" s="158" t="s">
        <v>64</v>
      </c>
      <c r="E45" s="158"/>
      <c r="F45" s="158"/>
      <c r="G45" s="158"/>
      <c r="H45" s="159" t="s">
        <v>65</v>
      </c>
      <c r="I45" s="160"/>
      <c r="J45" s="159"/>
      <c r="K45" s="159" t="s">
        <v>66</v>
      </c>
      <c r="L45" s="159"/>
      <c r="M45" s="159"/>
      <c r="N45" s="161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</row>
    <row r="46" spans="1:31" ht="30.75">
      <c r="A46" s="157"/>
      <c r="B46" s="157"/>
      <c r="C46" s="1"/>
      <c r="D46" s="1"/>
      <c r="E46" s="160"/>
      <c r="F46" s="160"/>
      <c r="G46" s="160"/>
      <c r="H46" s="162"/>
      <c r="I46" s="162"/>
      <c r="J46" s="163"/>
      <c r="K46" s="164"/>
      <c r="L46" s="159"/>
      <c r="M46" s="159"/>
      <c r="N46" s="4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</row>
    <row r="47" spans="1:31" ht="24">
      <c r="A47" s="157"/>
      <c r="B47" s="157"/>
      <c r="C47" s="1"/>
      <c r="D47" s="165"/>
      <c r="E47" s="166"/>
      <c r="F47" s="165"/>
      <c r="G47" s="165"/>
      <c r="H47" s="167"/>
      <c r="I47" s="167"/>
      <c r="J47" s="168"/>
      <c r="K47" s="169"/>
      <c r="L47" s="168"/>
      <c r="M47" s="166"/>
      <c r="N47" s="167"/>
      <c r="O47" s="167"/>
      <c r="P47" s="167"/>
      <c r="Q47" s="16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</row>
    <row r="48" spans="1:31" ht="30.75">
      <c r="A48" s="157"/>
      <c r="B48" s="1"/>
      <c r="C48" s="170" t="s">
        <v>67</v>
      </c>
      <c r="D48" s="1"/>
      <c r="E48" s="160"/>
      <c r="F48" s="160"/>
      <c r="G48" s="160"/>
      <c r="H48" s="162"/>
      <c r="I48" s="162"/>
      <c r="J48" s="163"/>
      <c r="K48" s="164"/>
      <c r="L48" s="159"/>
      <c r="M48" s="159"/>
      <c r="N48" s="4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</row>
    <row r="49" spans="1:31" ht="30.75">
      <c r="A49" s="157"/>
      <c r="B49" s="1"/>
      <c r="C49" s="1"/>
      <c r="D49" s="1"/>
      <c r="E49" s="160"/>
      <c r="F49" s="160"/>
      <c r="G49" s="160"/>
      <c r="H49" s="162"/>
      <c r="I49" s="162"/>
      <c r="J49" s="171"/>
      <c r="K49" s="164"/>
      <c r="L49" s="159"/>
      <c r="M49" s="159"/>
      <c r="N49" s="4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</row>
    <row r="50" spans="1:31" ht="30.75">
      <c r="A50" s="157"/>
      <c r="B50" s="157"/>
      <c r="C50" s="1"/>
      <c r="D50" s="158" t="s">
        <v>68</v>
      </c>
      <c r="E50" s="158"/>
      <c r="F50" s="172"/>
      <c r="G50" s="172"/>
      <c r="H50" s="159" t="s">
        <v>65</v>
      </c>
      <c r="I50" s="160"/>
      <c r="J50" s="159"/>
      <c r="K50" s="159" t="s">
        <v>69</v>
      </c>
      <c r="L50" s="159"/>
      <c r="M50" s="159"/>
      <c r="N50" s="4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</row>
    <row r="51" spans="1:31" ht="24">
      <c r="A51" s="157"/>
      <c r="B51" s="157"/>
      <c r="C51" s="173"/>
      <c r="D51" s="173"/>
      <c r="E51" s="173"/>
      <c r="F51" s="174"/>
      <c r="G51" s="174"/>
      <c r="H51" s="173"/>
      <c r="I51" s="173"/>
      <c r="J51" s="173"/>
      <c r="K51" s="173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</row>
    <row r="52" spans="1:31" ht="16.5">
      <c r="A52" s="157"/>
      <c r="B52" s="157"/>
      <c r="C52" s="157"/>
      <c r="D52" s="157"/>
      <c r="E52" s="157"/>
      <c r="F52" s="175"/>
      <c r="G52" s="175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</row>
    <row r="53" spans="1:31" ht="16.5">
      <c r="A53" s="157"/>
      <c r="B53" s="157"/>
      <c r="C53" s="157"/>
      <c r="D53" s="157"/>
      <c r="E53" s="157"/>
      <c r="F53" s="176"/>
      <c r="G53" s="176"/>
      <c r="H53" s="177"/>
      <c r="I53" s="17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</row>
    <row r="54" spans="1:31" ht="16.5">
      <c r="A54" s="157"/>
      <c r="B54" s="178"/>
      <c r="C54" s="1"/>
      <c r="D54" s="1"/>
      <c r="E54" s="1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</row>
    <row r="55" spans="1:31" ht="30.75">
      <c r="A55" s="157"/>
      <c r="B55" s="179" t="s">
        <v>90</v>
      </c>
      <c r="C55" s="180"/>
      <c r="D55" s="181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</row>
    <row r="56" spans="1:31" ht="26.25">
      <c r="A56" s="157"/>
      <c r="B56" s="180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</row>
    <row r="57" spans="1:31" ht="30.75">
      <c r="A57" s="157"/>
      <c r="B57" s="179" t="s">
        <v>75</v>
      </c>
      <c r="C57" s="180"/>
      <c r="D57" s="180"/>
      <c r="E57" s="182"/>
      <c r="F57" s="182"/>
      <c r="G57" s="182"/>
      <c r="H57" s="182"/>
      <c r="I57" s="182"/>
      <c r="J57" s="182"/>
      <c r="K57" s="182"/>
      <c r="L57" s="182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</row>
    <row r="58" spans="1:31" ht="26.25">
      <c r="A58" s="157"/>
      <c r="B58" s="180"/>
      <c r="C58" s="180"/>
      <c r="D58" s="183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</row>
    <row r="59" spans="1:31" ht="28.5">
      <c r="A59" s="157"/>
      <c r="B59" s="184">
        <v>44166</v>
      </c>
      <c r="C59" s="180"/>
      <c r="D59" s="185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</row>
    <row r="60" spans="1:31" ht="28.5">
      <c r="A60" s="157"/>
      <c r="B60" s="180"/>
      <c r="C60" s="180"/>
      <c r="D60" s="185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</row>
    <row r="61" spans="1:31" ht="28.5">
      <c r="A61" s="157"/>
      <c r="B61" s="187" t="s">
        <v>77</v>
      </c>
      <c r="C61" s="187"/>
      <c r="D61" s="182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</row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</sheetData>
  <sheetProtection selectLockedCells="1" selectUnlockedCells="1"/>
  <mergeCells count="26">
    <mergeCell ref="A2:AE2"/>
    <mergeCell ref="K5:P5"/>
    <mergeCell ref="Q5:AB5"/>
    <mergeCell ref="A6:A7"/>
    <mergeCell ref="B6:B7"/>
    <mergeCell ref="C6:C7"/>
    <mergeCell ref="D6:D7"/>
    <mergeCell ref="E6:E7"/>
    <mergeCell ref="F6:F7"/>
    <mergeCell ref="G6:G7"/>
    <mergeCell ref="H6:J6"/>
    <mergeCell ref="K6:M6"/>
    <mergeCell ref="N6:P6"/>
    <mergeCell ref="Q6:S6"/>
    <mergeCell ref="T6:V6"/>
    <mergeCell ref="W6:Y6"/>
    <mergeCell ref="Z6:AB6"/>
    <mergeCell ref="AC6:AE6"/>
    <mergeCell ref="B9:AE9"/>
    <mergeCell ref="B12:G12"/>
    <mergeCell ref="B14:AE14"/>
    <mergeCell ref="B21:AE21"/>
    <mergeCell ref="B30:AE30"/>
    <mergeCell ref="B32:G32"/>
    <mergeCell ref="D45:G45"/>
    <mergeCell ref="D50:E50"/>
  </mergeCells>
  <printOptions/>
  <pageMargins left="0.19652777777777777" right="0.21736111111111112" top="0.8861111111111111" bottom="0.8861111111111111" header="0.5118055555555555" footer="0.5118055555555555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1"/>
  <sheetViews>
    <sheetView tabSelected="1" zoomScale="41" zoomScaleNormal="41" zoomScaleSheetLayoutView="42" workbookViewId="0" topLeftCell="A1">
      <selection activeCell="O16" sqref="O16"/>
    </sheetView>
  </sheetViews>
  <sheetFormatPr defaultColWidth="9.140625" defaultRowHeight="12.75"/>
  <cols>
    <col min="1" max="1" width="11.421875" style="0" customWidth="1"/>
    <col min="2" max="2" width="57.57421875" style="0" customWidth="1"/>
    <col min="3" max="3" width="29.8515625" style="0" customWidth="1"/>
    <col min="4" max="4" width="30.8515625" style="0" customWidth="1"/>
    <col min="5" max="5" width="33.7109375" style="0" customWidth="1"/>
    <col min="6" max="6" width="23.00390625" style="0" customWidth="1"/>
    <col min="7" max="7" width="16.7109375" style="0" customWidth="1"/>
    <col min="8" max="8" width="28.57421875" style="0" customWidth="1"/>
    <col min="9" max="10" width="11.421875" style="0" customWidth="1"/>
    <col min="11" max="11" width="31.57421875" style="0" customWidth="1"/>
    <col min="12" max="12" width="22.57421875" style="0" customWidth="1"/>
    <col min="13" max="13" width="11.421875" style="0" customWidth="1"/>
    <col min="14" max="14" width="31.8515625" style="0" customWidth="1"/>
    <col min="15" max="15" width="27.140625" style="0" customWidth="1"/>
    <col min="16" max="16" width="11.421875" style="0" customWidth="1"/>
    <col min="17" max="17" width="28.8515625" style="0" customWidth="1"/>
    <col min="18" max="18" width="23.140625" style="0" customWidth="1"/>
    <col min="19" max="19" width="11.421875" style="0" customWidth="1"/>
    <col min="20" max="20" width="29.00390625" style="0" customWidth="1"/>
    <col min="21" max="21" width="27.140625" style="0" customWidth="1"/>
    <col min="22" max="28" width="11.421875" style="0" customWidth="1"/>
    <col min="29" max="29" width="32.8515625" style="0" customWidth="1"/>
    <col min="30" max="30" width="16.00390625" style="0" customWidth="1"/>
    <col min="31" max="16384" width="11.421875" style="0" customWidth="1"/>
  </cols>
  <sheetData>
    <row r="1" spans="1:31" ht="23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62.25" customHeight="1">
      <c r="A2" s="2" t="s">
        <v>95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8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1.75">
      <c r="A5" s="5"/>
      <c r="B5" s="6"/>
      <c r="C5" s="6"/>
      <c r="D5" s="6"/>
      <c r="E5" s="6"/>
      <c r="F5" s="6"/>
      <c r="G5" s="6"/>
      <c r="H5" s="6"/>
      <c r="I5" s="6"/>
      <c r="J5" s="6"/>
      <c r="K5" s="7" t="s">
        <v>1</v>
      </c>
      <c r="L5" s="7"/>
      <c r="M5" s="7"/>
      <c r="N5" s="7"/>
      <c r="O5" s="7"/>
      <c r="P5" s="7"/>
      <c r="Q5" s="8" t="s">
        <v>2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9"/>
      <c r="AD5" s="10" t="s">
        <v>3</v>
      </c>
      <c r="AE5" s="11"/>
    </row>
    <row r="6" spans="1:31" ht="159.75" customHeight="1">
      <c r="A6" s="12" t="s">
        <v>4</v>
      </c>
      <c r="B6" s="13" t="s">
        <v>5</v>
      </c>
      <c r="C6" s="13" t="s">
        <v>6</v>
      </c>
      <c r="D6" s="14" t="s">
        <v>7</v>
      </c>
      <c r="E6" s="15" t="s">
        <v>8</v>
      </c>
      <c r="F6" s="15" t="s">
        <v>9</v>
      </c>
      <c r="G6" s="16" t="s">
        <v>10</v>
      </c>
      <c r="H6" s="17" t="s">
        <v>11</v>
      </c>
      <c r="I6" s="17"/>
      <c r="J6" s="17"/>
      <c r="K6" s="18" t="s">
        <v>12</v>
      </c>
      <c r="L6" s="18"/>
      <c r="M6" s="18"/>
      <c r="N6" s="19" t="s">
        <v>13</v>
      </c>
      <c r="O6" s="19"/>
      <c r="P6" s="19"/>
      <c r="Q6" s="20" t="s">
        <v>14</v>
      </c>
      <c r="R6" s="20"/>
      <c r="S6" s="20"/>
      <c r="T6" s="21" t="s">
        <v>15</v>
      </c>
      <c r="U6" s="21"/>
      <c r="V6" s="21"/>
      <c r="W6" s="22" t="s">
        <v>16</v>
      </c>
      <c r="X6" s="22"/>
      <c r="Y6" s="22"/>
      <c r="Z6" s="23" t="s">
        <v>17</v>
      </c>
      <c r="AA6" s="23"/>
      <c r="AB6" s="23"/>
      <c r="AC6" s="24" t="s">
        <v>18</v>
      </c>
      <c r="AD6" s="24"/>
      <c r="AE6" s="24"/>
    </row>
    <row r="7" spans="1:31" ht="153.75">
      <c r="A7" s="12"/>
      <c r="B7" s="13"/>
      <c r="C7" s="13"/>
      <c r="D7" s="14"/>
      <c r="E7" s="15"/>
      <c r="F7" s="15"/>
      <c r="G7" s="16"/>
      <c r="H7" s="25" t="s">
        <v>19</v>
      </c>
      <c r="I7" s="26" t="s">
        <v>20</v>
      </c>
      <c r="J7" s="27" t="s">
        <v>21</v>
      </c>
      <c r="K7" s="28" t="s">
        <v>22</v>
      </c>
      <c r="L7" s="26" t="s">
        <v>20</v>
      </c>
      <c r="M7" s="28" t="s">
        <v>21</v>
      </c>
      <c r="N7" s="29" t="s">
        <v>19</v>
      </c>
      <c r="O7" s="26" t="s">
        <v>20</v>
      </c>
      <c r="P7" s="29" t="s">
        <v>21</v>
      </c>
      <c r="Q7" s="12" t="s">
        <v>22</v>
      </c>
      <c r="R7" s="30" t="s">
        <v>20</v>
      </c>
      <c r="S7" s="31" t="s">
        <v>21</v>
      </c>
      <c r="T7" s="28" t="s">
        <v>23</v>
      </c>
      <c r="U7" s="32" t="s">
        <v>20</v>
      </c>
      <c r="V7" s="33" t="s">
        <v>21</v>
      </c>
      <c r="W7" s="34" t="s">
        <v>23</v>
      </c>
      <c r="X7" s="35" t="s">
        <v>20</v>
      </c>
      <c r="Y7" s="34" t="s">
        <v>21</v>
      </c>
      <c r="Z7" s="34" t="s">
        <v>23</v>
      </c>
      <c r="AA7" s="35" t="s">
        <v>20</v>
      </c>
      <c r="AB7" s="36" t="s">
        <v>21</v>
      </c>
      <c r="AC7" s="28" t="s">
        <v>24</v>
      </c>
      <c r="AD7" s="32" t="s">
        <v>20</v>
      </c>
      <c r="AE7" s="28" t="s">
        <v>21</v>
      </c>
    </row>
    <row r="8" spans="1:31" ht="21.75">
      <c r="A8" s="37">
        <v>1</v>
      </c>
      <c r="B8" s="38">
        <v>2</v>
      </c>
      <c r="C8" s="38">
        <v>3</v>
      </c>
      <c r="D8" s="39">
        <v>4</v>
      </c>
      <c r="E8" s="40">
        <v>5</v>
      </c>
      <c r="F8" s="40">
        <v>6</v>
      </c>
      <c r="G8" s="41">
        <v>7</v>
      </c>
      <c r="H8" s="42">
        <v>8</v>
      </c>
      <c r="I8" s="43">
        <v>9</v>
      </c>
      <c r="J8" s="44">
        <v>10</v>
      </c>
      <c r="K8" s="42">
        <v>11</v>
      </c>
      <c r="L8" s="38">
        <v>12</v>
      </c>
      <c r="M8" s="45">
        <v>13</v>
      </c>
      <c r="N8" s="44">
        <v>14</v>
      </c>
      <c r="O8" s="38">
        <v>15</v>
      </c>
      <c r="P8" s="44">
        <v>16</v>
      </c>
      <c r="Q8" s="38">
        <v>17</v>
      </c>
      <c r="R8" s="43">
        <v>18</v>
      </c>
      <c r="S8" s="38">
        <v>19</v>
      </c>
      <c r="T8" s="46">
        <v>20</v>
      </c>
      <c r="U8" s="47">
        <v>21</v>
      </c>
      <c r="V8" s="48">
        <v>22</v>
      </c>
      <c r="W8" s="49">
        <v>23</v>
      </c>
      <c r="X8" s="50">
        <v>24</v>
      </c>
      <c r="Y8" s="49">
        <v>25</v>
      </c>
      <c r="Z8" s="49">
        <v>26</v>
      </c>
      <c r="AA8" s="50">
        <v>27</v>
      </c>
      <c r="AB8" s="51">
        <v>28</v>
      </c>
      <c r="AC8" s="52">
        <v>23</v>
      </c>
      <c r="AD8" s="47">
        <v>24</v>
      </c>
      <c r="AE8" s="37">
        <v>25</v>
      </c>
    </row>
    <row r="9" spans="1:31" ht="28.5">
      <c r="A9" s="53" t="s">
        <v>25</v>
      </c>
      <c r="B9" s="54" t="s">
        <v>26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</row>
    <row r="10" spans="1:31" ht="26.25">
      <c r="A10" s="55"/>
      <c r="B10" s="56"/>
      <c r="C10" s="57"/>
      <c r="D10" s="57"/>
      <c r="E10" s="57"/>
      <c r="F10" s="58"/>
      <c r="G10" s="57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>
        <f aca="true" t="shared" si="0" ref="AC10:AC12">H10+N10-T10-Z10</f>
        <v>0</v>
      </c>
      <c r="AD10" s="59">
        <f aca="true" t="shared" si="1" ref="AD10:AD12">I10+Q10-U10-AA10</f>
        <v>0</v>
      </c>
      <c r="AE10" s="60">
        <f aca="true" t="shared" si="2" ref="AE10:AE12">J10+R10-V10-AB10</f>
        <v>0</v>
      </c>
    </row>
    <row r="11" spans="1:31" ht="26.25">
      <c r="A11" s="61"/>
      <c r="B11" s="62"/>
      <c r="C11" s="63"/>
      <c r="D11" s="63"/>
      <c r="E11" s="63"/>
      <c r="F11" s="63"/>
      <c r="G11" s="63"/>
      <c r="H11" s="64"/>
      <c r="I11" s="64"/>
      <c r="J11" s="64"/>
      <c r="K11" s="64"/>
      <c r="L11" s="64"/>
      <c r="M11" s="64"/>
      <c r="N11" s="59"/>
      <c r="O11" s="59"/>
      <c r="P11" s="59"/>
      <c r="Q11" s="64"/>
      <c r="R11" s="64"/>
      <c r="S11" s="64"/>
      <c r="T11" s="59"/>
      <c r="U11" s="59"/>
      <c r="V11" s="59"/>
      <c r="W11" s="64"/>
      <c r="X11" s="64"/>
      <c r="Y11" s="64"/>
      <c r="Z11" s="59"/>
      <c r="AA11" s="59"/>
      <c r="AB11" s="59"/>
      <c r="AC11" s="59">
        <f t="shared" si="0"/>
        <v>0</v>
      </c>
      <c r="AD11" s="59">
        <f t="shared" si="1"/>
        <v>0</v>
      </c>
      <c r="AE11" s="60">
        <f t="shared" si="2"/>
        <v>0</v>
      </c>
    </row>
    <row r="12" spans="1:31" ht="26.25">
      <c r="A12" s="65"/>
      <c r="B12" s="66" t="s">
        <v>27</v>
      </c>
      <c r="C12" s="66"/>
      <c r="D12" s="66"/>
      <c r="E12" s="66"/>
      <c r="F12" s="66"/>
      <c r="G12" s="66"/>
      <c r="H12" s="67"/>
      <c r="I12" s="67"/>
      <c r="J12" s="67"/>
      <c r="K12" s="67"/>
      <c r="L12" s="67"/>
      <c r="M12" s="67"/>
      <c r="N12" s="68"/>
      <c r="O12" s="68"/>
      <c r="P12" s="68"/>
      <c r="Q12" s="67"/>
      <c r="R12" s="67"/>
      <c r="S12" s="67"/>
      <c r="T12" s="68"/>
      <c r="U12" s="68"/>
      <c r="V12" s="68"/>
      <c r="W12" s="67"/>
      <c r="X12" s="67"/>
      <c r="Y12" s="67"/>
      <c r="Z12" s="68"/>
      <c r="AA12" s="68"/>
      <c r="AB12" s="68"/>
      <c r="AC12" s="68">
        <f t="shared" si="0"/>
        <v>0</v>
      </c>
      <c r="AD12" s="68">
        <f t="shared" si="1"/>
        <v>0</v>
      </c>
      <c r="AE12" s="69">
        <f t="shared" si="2"/>
        <v>0</v>
      </c>
    </row>
    <row r="13" spans="1:31" ht="26.25">
      <c r="A13" s="70"/>
      <c r="B13" s="71" t="s">
        <v>28</v>
      </c>
      <c r="C13" s="72"/>
      <c r="D13" s="73"/>
      <c r="E13" s="73"/>
      <c r="F13" s="73"/>
      <c r="G13" s="73"/>
      <c r="H13" s="74">
        <f>SUM(H10:H12)</f>
        <v>0</v>
      </c>
      <c r="I13" s="74">
        <f>SUM(I10:I12)</f>
        <v>0</v>
      </c>
      <c r="J13" s="74">
        <f>SUM(J10:J12)</f>
        <v>0</v>
      </c>
      <c r="K13" s="74">
        <f>SUM(K10:K12)</f>
        <v>0</v>
      </c>
      <c r="L13" s="74">
        <f>SUM(L10:L12)</f>
        <v>0</v>
      </c>
      <c r="M13" s="74">
        <f>SUM(M10:M12)</f>
        <v>0</v>
      </c>
      <c r="N13" s="74">
        <f>SUM(N10:N12)</f>
        <v>0</v>
      </c>
      <c r="O13" s="74">
        <f>SUM(O10:O12)</f>
        <v>0</v>
      </c>
      <c r="P13" s="74">
        <f>SUM(P10:P12)</f>
        <v>0</v>
      </c>
      <c r="Q13" s="74">
        <f>SUM(Q10:Q12)</f>
        <v>0</v>
      </c>
      <c r="R13" s="74">
        <f>SUM(R10:R12)</f>
        <v>0</v>
      </c>
      <c r="S13" s="74">
        <f>SUM(S10:S12)</f>
        <v>0</v>
      </c>
      <c r="T13" s="74">
        <f>SUM(T10:T12)</f>
        <v>0</v>
      </c>
      <c r="U13" s="74">
        <f>SUM(U10:U12)</f>
        <v>0</v>
      </c>
      <c r="V13" s="74">
        <f>SUM(V10:V12)</f>
        <v>0</v>
      </c>
      <c r="W13" s="74">
        <f>SUM(W10:W12)</f>
        <v>0</v>
      </c>
      <c r="X13" s="74">
        <f>SUM(X10:X12)</f>
        <v>0</v>
      </c>
      <c r="Y13" s="74">
        <f>SUM(Y10:Y12)</f>
        <v>0</v>
      </c>
      <c r="Z13" s="74">
        <f>SUM(Z10:Z12)</f>
        <v>0</v>
      </c>
      <c r="AA13" s="74">
        <f>SUM(AA10:AA12)</f>
        <v>0</v>
      </c>
      <c r="AB13" s="74">
        <f>SUM(AB10:AB12)</f>
        <v>0</v>
      </c>
      <c r="AC13" s="74">
        <f>SUM(AC10:AC12)</f>
        <v>0</v>
      </c>
      <c r="AD13" s="74">
        <f>SUM(AD10:AD12)</f>
        <v>0</v>
      </c>
      <c r="AE13" s="75">
        <f>SUM(AE10:AE12)</f>
        <v>0</v>
      </c>
    </row>
    <row r="14" spans="1:31" ht="28.5">
      <c r="A14" s="53" t="s">
        <v>29</v>
      </c>
      <c r="B14" s="76" t="s">
        <v>30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</row>
    <row r="15" spans="1:31" ht="87" customHeight="1">
      <c r="A15" s="77" t="s">
        <v>31</v>
      </c>
      <c r="B15" s="78" t="s">
        <v>44</v>
      </c>
      <c r="C15" s="86" t="s">
        <v>45</v>
      </c>
      <c r="D15" s="80">
        <v>13275000</v>
      </c>
      <c r="E15" s="87" t="s">
        <v>42</v>
      </c>
      <c r="F15" s="89">
        <v>43936</v>
      </c>
      <c r="G15" s="83"/>
      <c r="H15" s="80">
        <v>13194000</v>
      </c>
      <c r="I15" s="80"/>
      <c r="J15" s="80"/>
      <c r="K15" s="80"/>
      <c r="L15" s="84"/>
      <c r="M15" s="80"/>
      <c r="N15" s="80"/>
      <c r="O15" s="84">
        <f>99305.85+99213.83+92812.94+28804.02</f>
        <v>320136.64</v>
      </c>
      <c r="P15" s="80"/>
      <c r="Q15" s="80"/>
      <c r="R15" s="80">
        <f aca="true" t="shared" si="3" ref="R15:R19">L15</f>
        <v>0</v>
      </c>
      <c r="S15" s="80"/>
      <c r="T15" s="80">
        <v>13194000</v>
      </c>
      <c r="U15" s="80">
        <f aca="true" t="shared" si="4" ref="U15:U19">O15</f>
        <v>320136.64</v>
      </c>
      <c r="V15" s="80"/>
      <c r="W15" s="80"/>
      <c r="X15" s="80"/>
      <c r="Y15" s="80"/>
      <c r="Z15" s="80"/>
      <c r="AA15" s="80"/>
      <c r="AB15" s="80"/>
      <c r="AC15" s="85">
        <f aca="true" t="shared" si="5" ref="AC15:AC19">H15+N15-T15</f>
        <v>0</v>
      </c>
      <c r="AD15" s="80"/>
      <c r="AE15" s="80"/>
    </row>
    <row r="16" spans="1:31" ht="117.75" customHeight="1">
      <c r="A16" s="77" t="s">
        <v>35</v>
      </c>
      <c r="B16" s="78" t="s">
        <v>47</v>
      </c>
      <c r="C16" s="79" t="s">
        <v>33</v>
      </c>
      <c r="D16" s="80">
        <v>50800000</v>
      </c>
      <c r="E16" s="87" t="s">
        <v>38</v>
      </c>
      <c r="F16" s="89">
        <v>44132</v>
      </c>
      <c r="G16" s="83"/>
      <c r="H16" s="80">
        <v>29600000</v>
      </c>
      <c r="I16" s="80"/>
      <c r="J16" s="80"/>
      <c r="K16" s="80"/>
      <c r="L16" s="84"/>
      <c r="M16" s="80"/>
      <c r="N16" s="80"/>
      <c r="O16" s="84">
        <f>234217.53+228113.85+117736.18</f>
        <v>580067.56</v>
      </c>
      <c r="P16" s="80"/>
      <c r="Q16" s="80"/>
      <c r="R16" s="80">
        <f t="shared" si="3"/>
        <v>0</v>
      </c>
      <c r="S16" s="80"/>
      <c r="T16" s="80">
        <v>29600000</v>
      </c>
      <c r="U16" s="80">
        <f t="shared" si="4"/>
        <v>580067.56</v>
      </c>
      <c r="V16" s="80"/>
      <c r="W16" s="80"/>
      <c r="X16" s="80"/>
      <c r="Y16" s="80"/>
      <c r="Z16" s="80"/>
      <c r="AA16" s="80"/>
      <c r="AB16" s="80"/>
      <c r="AC16" s="85">
        <f t="shared" si="5"/>
        <v>0</v>
      </c>
      <c r="AD16" s="80"/>
      <c r="AE16" s="80"/>
    </row>
    <row r="17" spans="1:31" ht="95.25" customHeight="1">
      <c r="A17" s="77" t="s">
        <v>39</v>
      </c>
      <c r="B17" s="78" t="s">
        <v>79</v>
      </c>
      <c r="C17" s="86" t="s">
        <v>37</v>
      </c>
      <c r="D17" s="80">
        <v>18207000</v>
      </c>
      <c r="E17" s="87" t="s">
        <v>42</v>
      </c>
      <c r="F17" s="82">
        <v>44278</v>
      </c>
      <c r="G17" s="83"/>
      <c r="H17" s="80"/>
      <c r="I17" s="80"/>
      <c r="J17" s="80"/>
      <c r="K17" s="80"/>
      <c r="L17" s="84">
        <v>134258.05</v>
      </c>
      <c r="M17" s="80"/>
      <c r="N17" s="80">
        <v>18207000</v>
      </c>
      <c r="O17" s="80">
        <f>135298.9+135298.91+139808.86+135298.91+139808.86+139808.87+135298.9+139808.87+134258.05</f>
        <v>1234689.1300000001</v>
      </c>
      <c r="P17" s="80"/>
      <c r="Q17" s="80">
        <v>191000</v>
      </c>
      <c r="R17" s="80">
        <f t="shared" si="3"/>
        <v>134258.05</v>
      </c>
      <c r="S17" s="80"/>
      <c r="T17" s="80">
        <v>191000</v>
      </c>
      <c r="U17" s="80">
        <f t="shared" si="4"/>
        <v>1234689.1300000001</v>
      </c>
      <c r="V17" s="80"/>
      <c r="W17" s="80"/>
      <c r="X17" s="80"/>
      <c r="Y17" s="80"/>
      <c r="Z17" s="80"/>
      <c r="AA17" s="80"/>
      <c r="AB17" s="80"/>
      <c r="AC17" s="85">
        <f t="shared" si="5"/>
        <v>18016000</v>
      </c>
      <c r="AD17" s="80"/>
      <c r="AE17" s="80"/>
    </row>
    <row r="18" spans="1:31" ht="120" customHeight="1">
      <c r="A18" s="77" t="s">
        <v>43</v>
      </c>
      <c r="B18" s="78" t="s">
        <v>92</v>
      </c>
      <c r="C18" s="86" t="s">
        <v>45</v>
      </c>
      <c r="D18" s="80">
        <v>24000000</v>
      </c>
      <c r="E18" s="87" t="s">
        <v>38</v>
      </c>
      <c r="F18" s="89">
        <v>44485</v>
      </c>
      <c r="G18" s="83"/>
      <c r="H18" s="80"/>
      <c r="I18" s="80"/>
      <c r="J18" s="80"/>
      <c r="K18" s="80"/>
      <c r="L18" s="84">
        <v>130445.89</v>
      </c>
      <c r="M18" s="80"/>
      <c r="N18" s="80">
        <v>24000000</v>
      </c>
      <c r="O18" s="84">
        <f>13044.59+134794.1+130445.89</f>
        <v>278284.58</v>
      </c>
      <c r="P18" s="80"/>
      <c r="Q18" s="80"/>
      <c r="R18" s="80">
        <f t="shared" si="3"/>
        <v>130445.89</v>
      </c>
      <c r="S18" s="80"/>
      <c r="T18" s="80"/>
      <c r="U18" s="80">
        <f t="shared" si="4"/>
        <v>278284.58</v>
      </c>
      <c r="V18" s="80"/>
      <c r="W18" s="80"/>
      <c r="X18" s="80"/>
      <c r="Y18" s="80"/>
      <c r="Z18" s="80"/>
      <c r="AA18" s="80"/>
      <c r="AB18" s="80"/>
      <c r="AC18" s="85">
        <f t="shared" si="5"/>
        <v>24000000</v>
      </c>
      <c r="AD18" s="80"/>
      <c r="AE18" s="80"/>
    </row>
    <row r="19" spans="1:31" ht="120" customHeight="1">
      <c r="A19" s="77" t="s">
        <v>46</v>
      </c>
      <c r="B19" s="78" t="s">
        <v>96</v>
      </c>
      <c r="C19" s="79" t="s">
        <v>33</v>
      </c>
      <c r="D19" s="80">
        <v>22200000</v>
      </c>
      <c r="E19" s="87" t="s">
        <v>38</v>
      </c>
      <c r="F19" s="89">
        <v>44529</v>
      </c>
      <c r="G19" s="83"/>
      <c r="H19" s="80"/>
      <c r="I19" s="80"/>
      <c r="J19" s="80"/>
      <c r="K19" s="80">
        <v>22200000</v>
      </c>
      <c r="L19" s="84">
        <v>14435.46</v>
      </c>
      <c r="M19" s="80"/>
      <c r="N19" s="80">
        <v>22200000</v>
      </c>
      <c r="O19" s="84">
        <f>14435.46</f>
        <v>14435.46</v>
      </c>
      <c r="P19" s="80"/>
      <c r="Q19" s="80"/>
      <c r="R19" s="80">
        <f t="shared" si="3"/>
        <v>14435.46</v>
      </c>
      <c r="S19" s="80"/>
      <c r="T19" s="80"/>
      <c r="U19" s="80">
        <f t="shared" si="4"/>
        <v>14435.46</v>
      </c>
      <c r="V19" s="80"/>
      <c r="W19" s="80"/>
      <c r="X19" s="80"/>
      <c r="Y19" s="80"/>
      <c r="Z19" s="80"/>
      <c r="AA19" s="80"/>
      <c r="AB19" s="80"/>
      <c r="AC19" s="85">
        <f t="shared" si="5"/>
        <v>22200000</v>
      </c>
      <c r="AD19" s="80"/>
      <c r="AE19" s="80"/>
    </row>
    <row r="20" spans="1:31" ht="78" customHeight="1">
      <c r="A20" s="90"/>
      <c r="B20" s="91" t="s">
        <v>48</v>
      </c>
      <c r="C20" s="92">
        <f>SUM(C15:C19)</f>
        <v>0</v>
      </c>
      <c r="D20" s="92">
        <f>SUM(D15:D19)</f>
        <v>128482000</v>
      </c>
      <c r="E20" s="92"/>
      <c r="F20" s="92"/>
      <c r="G20" s="92"/>
      <c r="H20" s="92">
        <f>SUM(H15:H19)</f>
        <v>42794000</v>
      </c>
      <c r="I20" s="92">
        <f>SUM(I15:I19)</f>
        <v>0</v>
      </c>
      <c r="J20" s="92">
        <f>SUM(J15:J19)</f>
        <v>0</v>
      </c>
      <c r="K20" s="92">
        <f>SUM(K15:K19)</f>
        <v>22200000</v>
      </c>
      <c r="L20" s="92">
        <f>SUM(L15:L19)</f>
        <v>279139.4</v>
      </c>
      <c r="M20" s="92">
        <f>SUM(M15:M19)</f>
        <v>0</v>
      </c>
      <c r="N20" s="92">
        <f>SUM(N15:N19)</f>
        <v>64407000</v>
      </c>
      <c r="O20" s="92">
        <f>SUM(O15:O19)</f>
        <v>2427613.3700000006</v>
      </c>
      <c r="P20" s="92">
        <f>SUM(P15:P19)</f>
        <v>0</v>
      </c>
      <c r="Q20" s="92">
        <f>SUM(Q15:Q19)</f>
        <v>191000</v>
      </c>
      <c r="R20" s="92">
        <f>SUM(R15:R19)</f>
        <v>279139.4</v>
      </c>
      <c r="S20" s="92">
        <f>SUM(S15:S19)</f>
        <v>0</v>
      </c>
      <c r="T20" s="92">
        <f>SUM(T15:T19)</f>
        <v>42985000</v>
      </c>
      <c r="U20" s="92">
        <f>SUM(U15:U19)</f>
        <v>2427613.3700000006</v>
      </c>
      <c r="V20" s="92">
        <f>SUM(V15:V19)</f>
        <v>0</v>
      </c>
      <c r="W20" s="92">
        <f>SUM(W15:W19)</f>
        <v>0</v>
      </c>
      <c r="X20" s="92">
        <f>SUM(X15:X19)</f>
        <v>0</v>
      </c>
      <c r="Y20" s="92">
        <f>SUM(Y15:Y19)</f>
        <v>0</v>
      </c>
      <c r="Z20" s="92">
        <f>SUM(Z15:Z19)</f>
        <v>0</v>
      </c>
      <c r="AA20" s="92">
        <f>SUM(AA15:AA19)</f>
        <v>0</v>
      </c>
      <c r="AB20" s="92">
        <f>SUM(AB15:AB19)</f>
        <v>0</v>
      </c>
      <c r="AC20" s="92">
        <f>SUM(AC15:AC19)</f>
        <v>64216000</v>
      </c>
      <c r="AD20" s="92">
        <f>SUM(AD15:AD19)</f>
        <v>0</v>
      </c>
      <c r="AE20" s="92">
        <f>SUM(AE15:AE19)</f>
        <v>0</v>
      </c>
    </row>
    <row r="21" spans="1:31" ht="28.5" customHeight="1">
      <c r="A21" s="93" t="s">
        <v>49</v>
      </c>
      <c r="B21" s="76" t="s">
        <v>50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</row>
    <row r="22" spans="1:31" ht="26.25">
      <c r="A22" s="94"/>
      <c r="B22" s="95" t="s">
        <v>51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7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8"/>
    </row>
    <row r="23" spans="1:31" ht="30.75">
      <c r="A23" s="99"/>
      <c r="B23" s="100"/>
      <c r="C23" s="101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3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4"/>
    </row>
    <row r="24" spans="1:31" ht="30.75">
      <c r="A24" s="105"/>
      <c r="B24" s="106" t="s">
        <v>52</v>
      </c>
      <c r="C24" s="107"/>
      <c r="D24" s="108">
        <f>D23</f>
        <v>0</v>
      </c>
      <c r="E24" s="108"/>
      <c r="F24" s="108"/>
      <c r="G24" s="108"/>
      <c r="H24" s="108">
        <f>SUM(H23:H23)</f>
        <v>0</v>
      </c>
      <c r="I24" s="108">
        <f>SUM(I23:I23)</f>
        <v>0</v>
      </c>
      <c r="J24" s="108">
        <f>SUM(J23:J23)</f>
        <v>0</v>
      </c>
      <c r="K24" s="108">
        <f>SUM(K23:K23)</f>
        <v>0</v>
      </c>
      <c r="L24" s="108">
        <f>SUM(L23:L23)</f>
        <v>0</v>
      </c>
      <c r="M24" s="108">
        <f>SUM(M23:M23)</f>
        <v>0</v>
      </c>
      <c r="N24" s="108">
        <f>SUM(N23:N23)</f>
        <v>0</v>
      </c>
      <c r="O24" s="108">
        <f>SUM(O23:O23)</f>
        <v>0</v>
      </c>
      <c r="P24" s="108">
        <f>SUM(P23:P23)</f>
        <v>0</v>
      </c>
      <c r="Q24" s="108">
        <f>SUM(Q23:Q23)</f>
        <v>0</v>
      </c>
      <c r="R24" s="108">
        <f>SUM(R23:R23)</f>
        <v>0</v>
      </c>
      <c r="S24" s="108">
        <f>SUM(S23:S23)</f>
        <v>0</v>
      </c>
      <c r="T24" s="108">
        <f>SUM(T23:T23)</f>
        <v>0</v>
      </c>
      <c r="U24" s="108">
        <f>SUM(U23:U23)</f>
        <v>0</v>
      </c>
      <c r="V24" s="108">
        <f>SUM(V23:V23)</f>
        <v>0</v>
      </c>
      <c r="W24" s="108">
        <f>SUM(W23:W23)</f>
        <v>0</v>
      </c>
      <c r="X24" s="108">
        <f>SUM(X23:X23)</f>
        <v>0</v>
      </c>
      <c r="Y24" s="108">
        <f>SUM(Y23:Y23)</f>
        <v>0</v>
      </c>
      <c r="Z24" s="108">
        <f>SUM(Z23:Z23)</f>
        <v>0</v>
      </c>
      <c r="AA24" s="108">
        <f>SUM(AA23:AA23)</f>
        <v>0</v>
      </c>
      <c r="AB24" s="108">
        <f>SUM(AB23:AB23)</f>
        <v>0</v>
      </c>
      <c r="AC24" s="108">
        <f>SUM(AC23:AC23)</f>
        <v>0</v>
      </c>
      <c r="AD24" s="108">
        <f>SUM(AD23:AD23)</f>
        <v>0</v>
      </c>
      <c r="AE24" s="109">
        <f>SUM(AE23:AE23)</f>
        <v>0</v>
      </c>
    </row>
    <row r="25" spans="1:31" ht="30.75">
      <c r="A25" s="110"/>
      <c r="B25" s="111" t="s">
        <v>53</v>
      </c>
      <c r="C25" s="112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4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5"/>
    </row>
    <row r="26" spans="1:31" ht="102.75" customHeight="1">
      <c r="A26" s="99" t="s">
        <v>93</v>
      </c>
      <c r="B26" s="193" t="s">
        <v>86</v>
      </c>
      <c r="C26" s="194" t="s">
        <v>55</v>
      </c>
      <c r="D26" s="195">
        <v>24000000</v>
      </c>
      <c r="E26" s="196" t="s">
        <v>81</v>
      </c>
      <c r="F26" s="197">
        <v>44075</v>
      </c>
      <c r="G26" s="102"/>
      <c r="H26" s="85"/>
      <c r="I26" s="85"/>
      <c r="J26" s="85"/>
      <c r="K26" s="85">
        <v>0</v>
      </c>
      <c r="L26" s="85">
        <v>0</v>
      </c>
      <c r="M26" s="85">
        <v>0</v>
      </c>
      <c r="N26" s="85">
        <v>24000000</v>
      </c>
      <c r="O26" s="85">
        <v>11540.98</v>
      </c>
      <c r="P26" s="85"/>
      <c r="Q26" s="85"/>
      <c r="R26" s="85"/>
      <c r="S26" s="85"/>
      <c r="T26" s="85">
        <v>24000000</v>
      </c>
      <c r="U26" s="85">
        <v>11540.98</v>
      </c>
      <c r="V26" s="85"/>
      <c r="W26" s="85"/>
      <c r="X26" s="85"/>
      <c r="Y26" s="85"/>
      <c r="Z26" s="85"/>
      <c r="AA26" s="85"/>
      <c r="AB26" s="85"/>
      <c r="AC26" s="85">
        <f>H26+N26-T26</f>
        <v>0</v>
      </c>
      <c r="AD26" s="85">
        <v>0</v>
      </c>
      <c r="AE26" s="119">
        <v>0</v>
      </c>
    </row>
    <row r="27" spans="1:31" ht="30.75">
      <c r="A27" s="99"/>
      <c r="B27" s="120" t="s">
        <v>57</v>
      </c>
      <c r="C27" s="101"/>
      <c r="D27" s="121">
        <f>D26</f>
        <v>24000000</v>
      </c>
      <c r="E27" s="122"/>
      <c r="F27" s="122"/>
      <c r="G27" s="122"/>
      <c r="H27" s="121">
        <f>SUM(H26)</f>
        <v>0</v>
      </c>
      <c r="I27" s="121">
        <f>SUM(I26)</f>
        <v>0</v>
      </c>
      <c r="J27" s="121">
        <f>SUM(J26)</f>
        <v>0</v>
      </c>
      <c r="K27" s="121">
        <f>SUM(K26)</f>
        <v>0</v>
      </c>
      <c r="L27" s="121">
        <f>SUM(L26)</f>
        <v>0</v>
      </c>
      <c r="M27" s="121">
        <f>SUM(M26)</f>
        <v>0</v>
      </c>
      <c r="N27" s="121">
        <f>SUM(N26)</f>
        <v>24000000</v>
      </c>
      <c r="O27" s="121">
        <f>SUM(O26)</f>
        <v>11540.98</v>
      </c>
      <c r="P27" s="121">
        <f>SUM(P26)</f>
        <v>0</v>
      </c>
      <c r="Q27" s="121">
        <f>SUM(Q26)</f>
        <v>0</v>
      </c>
      <c r="R27" s="121">
        <f>SUM(R26)</f>
        <v>0</v>
      </c>
      <c r="S27" s="121">
        <f>SUM(S26)</f>
        <v>0</v>
      </c>
      <c r="T27" s="121">
        <f>SUM(T26)</f>
        <v>24000000</v>
      </c>
      <c r="U27" s="121">
        <f>SUM(U26)</f>
        <v>11540.98</v>
      </c>
      <c r="V27" s="121">
        <f>SUM(V26)</f>
        <v>0</v>
      </c>
      <c r="W27" s="121">
        <f>SUM(W26)</f>
        <v>0</v>
      </c>
      <c r="X27" s="121">
        <f>SUM(X26)</f>
        <v>0</v>
      </c>
      <c r="Y27" s="121">
        <f>SUM(Y26)</f>
        <v>0</v>
      </c>
      <c r="Z27" s="121">
        <f>SUM(Z26)</f>
        <v>0</v>
      </c>
      <c r="AA27" s="121">
        <f>SUM(AA26)</f>
        <v>0</v>
      </c>
      <c r="AB27" s="121">
        <f>SUM(AB26)</f>
        <v>0</v>
      </c>
      <c r="AC27" s="121">
        <f>SUM(AC26)</f>
        <v>0</v>
      </c>
      <c r="AD27" s="121">
        <f>SUM(AD26)</f>
        <v>0</v>
      </c>
      <c r="AE27" s="123">
        <f>SUM(AE26)</f>
        <v>0</v>
      </c>
    </row>
    <row r="28" spans="1:31" ht="30.75">
      <c r="A28" s="124"/>
      <c r="B28" s="125"/>
      <c r="C28" s="126"/>
      <c r="D28" s="127"/>
      <c r="E28" s="128"/>
      <c r="F28" s="128"/>
      <c r="G28" s="128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30"/>
    </row>
    <row r="29" spans="1:31" ht="30.75">
      <c r="A29" s="131"/>
      <c r="B29" s="132" t="s">
        <v>58</v>
      </c>
      <c r="C29" s="133"/>
      <c r="D29" s="92">
        <f>D24+D27</f>
        <v>24000000</v>
      </c>
      <c r="E29" s="92"/>
      <c r="F29" s="92"/>
      <c r="G29" s="92"/>
      <c r="H29" s="92">
        <f>H24+H27</f>
        <v>0</v>
      </c>
      <c r="I29" s="92">
        <f>I24+I27</f>
        <v>0</v>
      </c>
      <c r="J29" s="92">
        <f>J24+J27</f>
        <v>0</v>
      </c>
      <c r="K29" s="92">
        <f>K24+K27</f>
        <v>0</v>
      </c>
      <c r="L29" s="92">
        <f>L24+L27</f>
        <v>0</v>
      </c>
      <c r="M29" s="92">
        <f>M24+M27</f>
        <v>0</v>
      </c>
      <c r="N29" s="92">
        <f>N24+N27</f>
        <v>24000000</v>
      </c>
      <c r="O29" s="92">
        <f>O24+O27</f>
        <v>11540.98</v>
      </c>
      <c r="P29" s="92">
        <f>P24+P27</f>
        <v>0</v>
      </c>
      <c r="Q29" s="92">
        <f>Q24+Q27</f>
        <v>0</v>
      </c>
      <c r="R29" s="92">
        <f>R24+R27</f>
        <v>0</v>
      </c>
      <c r="S29" s="92">
        <f>S24+S27</f>
        <v>0</v>
      </c>
      <c r="T29" s="92">
        <f>T24+T27</f>
        <v>24000000</v>
      </c>
      <c r="U29" s="92">
        <f>U24+U27</f>
        <v>11540.98</v>
      </c>
      <c r="V29" s="92">
        <f>V24+V27</f>
        <v>0</v>
      </c>
      <c r="W29" s="92">
        <f>W24+W27</f>
        <v>0</v>
      </c>
      <c r="X29" s="92">
        <f>X24+X27</f>
        <v>0</v>
      </c>
      <c r="Y29" s="92">
        <f>Y24+Y27</f>
        <v>0</v>
      </c>
      <c r="Z29" s="92">
        <f>Z24+Z27</f>
        <v>0</v>
      </c>
      <c r="AA29" s="92">
        <f>AA24+AA27</f>
        <v>0</v>
      </c>
      <c r="AB29" s="92">
        <f>AB24+AB27</f>
        <v>0</v>
      </c>
      <c r="AC29" s="92">
        <f>AC24+AC27</f>
        <v>0</v>
      </c>
      <c r="AD29" s="92">
        <f>AD24+AD27</f>
        <v>0</v>
      </c>
      <c r="AE29" s="134">
        <f>AE24+AE27</f>
        <v>0</v>
      </c>
    </row>
    <row r="30" spans="1:31" ht="28.5">
      <c r="A30" s="135" t="s">
        <v>59</v>
      </c>
      <c r="B30" s="136" t="s">
        <v>60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</row>
    <row r="31" spans="1:31" ht="26.25">
      <c r="A31" s="137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38"/>
    </row>
    <row r="32" spans="1:31" ht="26.25">
      <c r="A32" s="139"/>
      <c r="B32" s="140" t="s">
        <v>61</v>
      </c>
      <c r="C32" s="140"/>
      <c r="D32" s="140"/>
      <c r="E32" s="140"/>
      <c r="F32" s="140"/>
      <c r="G32" s="140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26"/>
      <c r="AD32" s="126"/>
      <c r="AE32" s="142"/>
    </row>
    <row r="33" spans="1:31" ht="30.75">
      <c r="A33" s="143"/>
      <c r="B33" s="144" t="s">
        <v>62</v>
      </c>
      <c r="C33" s="145"/>
      <c r="D33" s="146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8"/>
    </row>
    <row r="34" spans="1:31" ht="30.75">
      <c r="A34" s="149"/>
      <c r="B34" s="150" t="s">
        <v>63</v>
      </c>
      <c r="C34" s="151"/>
      <c r="D34" s="152">
        <f>D20+D29+D33</f>
        <v>152482000</v>
      </c>
      <c r="E34" s="152"/>
      <c r="F34" s="152"/>
      <c r="G34" s="152"/>
      <c r="H34" s="152">
        <f>H20+H29+H33</f>
        <v>42794000</v>
      </c>
      <c r="I34" s="152">
        <f>I20+I29+I33</f>
        <v>0</v>
      </c>
      <c r="J34" s="152">
        <f>J20+J29+J33</f>
        <v>0</v>
      </c>
      <c r="K34" s="152">
        <f>K20+K29+K33</f>
        <v>22200000</v>
      </c>
      <c r="L34" s="152">
        <f>L20+L29+L33</f>
        <v>279139.4</v>
      </c>
      <c r="M34" s="152">
        <f>M20+M29+M33</f>
        <v>0</v>
      </c>
      <c r="N34" s="152">
        <f>N20+N29+N33</f>
        <v>88407000</v>
      </c>
      <c r="O34" s="152">
        <f>O20+O29+O33</f>
        <v>2439154.3500000006</v>
      </c>
      <c r="P34" s="152">
        <f>P20+P29+P33</f>
        <v>0</v>
      </c>
      <c r="Q34" s="152">
        <f>Q20+Q29+Q33</f>
        <v>191000</v>
      </c>
      <c r="R34" s="152">
        <f>R20+R29+R33</f>
        <v>279139.4</v>
      </c>
      <c r="S34" s="152">
        <f>S20+S29+S33</f>
        <v>0</v>
      </c>
      <c r="T34" s="152">
        <f>T20+T29+T33</f>
        <v>66985000</v>
      </c>
      <c r="U34" s="152">
        <f>U20+U29+U33</f>
        <v>2439154.3500000006</v>
      </c>
      <c r="V34" s="152">
        <f>V20+V29+V33</f>
        <v>0</v>
      </c>
      <c r="W34" s="152">
        <f>W20+W29+W33</f>
        <v>0</v>
      </c>
      <c r="X34" s="152">
        <f>X20+X29+X33</f>
        <v>0</v>
      </c>
      <c r="Y34" s="152">
        <f>Y20+Y29+Y33</f>
        <v>0</v>
      </c>
      <c r="Z34" s="152">
        <f>Z20+Z29+Z33</f>
        <v>0</v>
      </c>
      <c r="AA34" s="152">
        <f>AA20+AA29+AA33</f>
        <v>0</v>
      </c>
      <c r="AB34" s="152">
        <f>AB20+AB29+AB33</f>
        <v>0</v>
      </c>
      <c r="AC34" s="152">
        <f>AC20+AC29+AC33</f>
        <v>64216000</v>
      </c>
      <c r="AD34" s="152">
        <f>AD20+AD29+AD33</f>
        <v>0</v>
      </c>
      <c r="AE34" s="152">
        <f>AE20+AE29+AE33</f>
        <v>0</v>
      </c>
    </row>
    <row r="35" spans="1:31" ht="16.5">
      <c r="A35" s="153"/>
      <c r="B35" s="154"/>
      <c r="C35" s="154"/>
      <c r="D35" s="155"/>
      <c r="E35" s="156"/>
      <c r="F35" s="156"/>
      <c r="G35" s="156"/>
      <c r="H35" s="156"/>
      <c r="I35" s="156"/>
      <c r="J35" s="156"/>
      <c r="K35" s="155"/>
      <c r="L35" s="156"/>
      <c r="M35" s="156"/>
      <c r="N35" s="155"/>
      <c r="O35" s="156"/>
      <c r="P35" s="156"/>
      <c r="Q35" s="156"/>
      <c r="R35" s="156"/>
      <c r="S35" s="156"/>
      <c r="T35" s="156"/>
      <c r="U35" s="156"/>
      <c r="V35" s="156"/>
      <c r="W35" s="155"/>
      <c r="X35" s="156"/>
      <c r="Y35" s="156"/>
      <c r="Z35" s="155"/>
      <c r="AA35" s="156"/>
      <c r="AB35" s="156"/>
      <c r="AC35" s="156"/>
      <c r="AD35" s="156"/>
      <c r="AE35" s="156"/>
    </row>
    <row r="36" spans="1:31" ht="16.5">
      <c r="A36" s="153"/>
      <c r="B36" s="154"/>
      <c r="C36" s="154"/>
      <c r="D36" s="155"/>
      <c r="E36" s="156"/>
      <c r="F36" s="156"/>
      <c r="G36" s="156"/>
      <c r="H36" s="156"/>
      <c r="I36" s="156"/>
      <c r="J36" s="156"/>
      <c r="K36" s="155"/>
      <c r="L36" s="156"/>
      <c r="M36" s="156"/>
      <c r="N36" s="155"/>
      <c r="O36" s="156"/>
      <c r="P36" s="156"/>
      <c r="Q36" s="156"/>
      <c r="R36" s="156"/>
      <c r="S36" s="156"/>
      <c r="T36" s="156"/>
      <c r="U36" s="156"/>
      <c r="V36" s="156"/>
      <c r="W36" s="155"/>
      <c r="X36" s="156"/>
      <c r="Y36" s="156"/>
      <c r="Z36" s="155"/>
      <c r="AA36" s="156"/>
      <c r="AB36" s="156"/>
      <c r="AC36" s="156"/>
      <c r="AD36" s="156"/>
      <c r="AE36" s="156"/>
    </row>
    <row r="37" spans="1:31" ht="16.5">
      <c r="A37" s="153"/>
      <c r="B37" s="154"/>
      <c r="C37" s="154"/>
      <c r="D37" s="155"/>
      <c r="E37" s="156"/>
      <c r="F37" s="156"/>
      <c r="G37" s="156"/>
      <c r="H37" s="156"/>
      <c r="I37" s="156"/>
      <c r="J37" s="156"/>
      <c r="K37" s="155"/>
      <c r="L37" s="156"/>
      <c r="M37" s="156"/>
      <c r="N37" s="155"/>
      <c r="O37" s="156"/>
      <c r="P37" s="156"/>
      <c r="Q37" s="156"/>
      <c r="R37" s="156"/>
      <c r="S37" s="156"/>
      <c r="T37" s="156"/>
      <c r="U37" s="156"/>
      <c r="V37" s="156"/>
      <c r="W37" s="155"/>
      <c r="X37" s="156"/>
      <c r="Y37" s="156"/>
      <c r="Z37" s="155"/>
      <c r="AA37" s="156"/>
      <c r="AB37" s="156"/>
      <c r="AC37" s="156"/>
      <c r="AD37" s="156"/>
      <c r="AE37" s="156"/>
    </row>
    <row r="38" spans="1:31" ht="16.5">
      <c r="A38" s="153"/>
      <c r="B38" s="154"/>
      <c r="C38" s="154"/>
      <c r="D38" s="155"/>
      <c r="E38" s="156"/>
      <c r="F38" s="156"/>
      <c r="G38" s="156"/>
      <c r="H38" s="156"/>
      <c r="I38" s="156"/>
      <c r="J38" s="156"/>
      <c r="K38" s="155"/>
      <c r="L38" s="156"/>
      <c r="M38" s="156"/>
      <c r="N38" s="155"/>
      <c r="O38" s="156"/>
      <c r="P38" s="156"/>
      <c r="Q38" s="156"/>
      <c r="R38" s="156"/>
      <c r="S38" s="156"/>
      <c r="T38" s="156"/>
      <c r="U38" s="156"/>
      <c r="V38" s="156"/>
      <c r="W38" s="155"/>
      <c r="X38" s="156"/>
      <c r="Y38" s="156"/>
      <c r="Z38" s="155"/>
      <c r="AA38" s="156"/>
      <c r="AB38" s="156"/>
      <c r="AC38" s="156"/>
      <c r="AD38" s="156"/>
      <c r="AE38" s="156"/>
    </row>
    <row r="39" spans="1:31" ht="16.5">
      <c r="A39" s="153"/>
      <c r="B39" s="154"/>
      <c r="C39" s="154"/>
      <c r="D39" s="155"/>
      <c r="E39" s="156"/>
      <c r="F39" s="156"/>
      <c r="G39" s="156"/>
      <c r="H39" s="156"/>
      <c r="I39" s="156"/>
      <c r="J39" s="156"/>
      <c r="K39" s="155"/>
      <c r="L39" s="156"/>
      <c r="M39" s="156"/>
      <c r="N39" s="155"/>
      <c r="O39" s="156"/>
      <c r="P39" s="156"/>
      <c r="Q39" s="156"/>
      <c r="R39" s="156"/>
      <c r="S39" s="156"/>
      <c r="T39" s="156"/>
      <c r="U39" s="156"/>
      <c r="V39" s="156"/>
      <c r="W39" s="155"/>
      <c r="X39" s="156"/>
      <c r="Y39" s="156"/>
      <c r="Z39" s="155"/>
      <c r="AA39" s="156"/>
      <c r="AB39" s="156"/>
      <c r="AC39" s="156"/>
      <c r="AD39" s="156"/>
      <c r="AE39" s="156"/>
    </row>
    <row r="40" spans="1:31" ht="16.5">
      <c r="A40" s="153"/>
      <c r="B40" s="154"/>
      <c r="C40" s="154"/>
      <c r="D40" s="155"/>
      <c r="E40" s="156"/>
      <c r="F40" s="156"/>
      <c r="G40" s="156"/>
      <c r="H40" s="156"/>
      <c r="I40" s="156"/>
      <c r="J40" s="156"/>
      <c r="K40" s="155"/>
      <c r="L40" s="156"/>
      <c r="M40" s="156"/>
      <c r="N40" s="155"/>
      <c r="O40" s="156"/>
      <c r="P40" s="156"/>
      <c r="Q40" s="156"/>
      <c r="R40" s="156"/>
      <c r="S40" s="156"/>
      <c r="T40" s="156"/>
      <c r="U40" s="156"/>
      <c r="V40" s="156"/>
      <c r="W40" s="155"/>
      <c r="X40" s="156"/>
      <c r="Y40" s="156"/>
      <c r="Z40" s="155"/>
      <c r="AA40" s="156"/>
      <c r="AB40" s="156"/>
      <c r="AC40" s="156"/>
      <c r="AD40" s="156"/>
      <c r="AE40" s="156"/>
    </row>
    <row r="41" spans="1:31" ht="16.5">
      <c r="A41" s="153"/>
      <c r="B41" s="154"/>
      <c r="C41" s="154"/>
      <c r="D41" s="155"/>
      <c r="E41" s="156"/>
      <c r="F41" s="156"/>
      <c r="G41" s="156"/>
      <c r="H41" s="156"/>
      <c r="I41" s="156"/>
      <c r="J41" s="156"/>
      <c r="K41" s="155"/>
      <c r="L41" s="156"/>
      <c r="M41" s="156"/>
      <c r="N41" s="155"/>
      <c r="O41" s="156"/>
      <c r="P41" s="156"/>
      <c r="Q41" s="156"/>
      <c r="R41" s="156"/>
      <c r="S41" s="156"/>
      <c r="T41" s="156"/>
      <c r="U41" s="156"/>
      <c r="V41" s="156"/>
      <c r="W41" s="155"/>
      <c r="X41" s="156"/>
      <c r="Y41" s="156"/>
      <c r="Z41" s="155"/>
      <c r="AA41" s="156"/>
      <c r="AB41" s="156"/>
      <c r="AC41" s="156"/>
      <c r="AD41" s="156"/>
      <c r="AE41" s="156"/>
    </row>
    <row r="42" spans="1:31" ht="16.5">
      <c r="A42" s="153"/>
      <c r="B42" s="154"/>
      <c r="C42" s="154"/>
      <c r="D42" s="156"/>
      <c r="E42" s="156"/>
      <c r="F42" s="156"/>
      <c r="G42" s="156"/>
      <c r="H42" s="156"/>
      <c r="I42" s="156"/>
      <c r="J42" s="156"/>
      <c r="K42" s="155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</row>
    <row r="43" spans="1:31" ht="16.5">
      <c r="A43" s="153"/>
      <c r="B43" s="154"/>
      <c r="C43" s="154"/>
      <c r="D43" s="156"/>
      <c r="E43" s="156"/>
      <c r="F43" s="156"/>
      <c r="G43" s="156"/>
      <c r="H43" s="156"/>
      <c r="I43" s="156"/>
      <c r="J43" s="156"/>
      <c r="K43" s="155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</row>
    <row r="44" spans="1:31" ht="16.5">
      <c r="A44" s="153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</row>
    <row r="45" spans="1:31" ht="30.75">
      <c r="A45" s="157"/>
      <c r="B45" s="157"/>
      <c r="C45" s="1"/>
      <c r="D45" s="158" t="s">
        <v>64</v>
      </c>
      <c r="E45" s="158"/>
      <c r="F45" s="158"/>
      <c r="G45" s="158"/>
      <c r="H45" s="159" t="s">
        <v>65</v>
      </c>
      <c r="I45" s="160"/>
      <c r="J45" s="159"/>
      <c r="K45" s="159" t="s">
        <v>66</v>
      </c>
      <c r="L45" s="159"/>
      <c r="M45" s="159"/>
      <c r="N45" s="161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</row>
    <row r="46" spans="1:31" ht="30.75">
      <c r="A46" s="157"/>
      <c r="B46" s="157"/>
      <c r="C46" s="1"/>
      <c r="D46" s="1"/>
      <c r="E46" s="160"/>
      <c r="F46" s="160"/>
      <c r="G46" s="160"/>
      <c r="H46" s="162"/>
      <c r="I46" s="162"/>
      <c r="J46" s="163"/>
      <c r="K46" s="164"/>
      <c r="L46" s="159"/>
      <c r="M46" s="159"/>
      <c r="N46" s="4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</row>
    <row r="47" spans="1:31" ht="24">
      <c r="A47" s="157"/>
      <c r="B47" s="157"/>
      <c r="C47" s="1"/>
      <c r="D47" s="165"/>
      <c r="E47" s="166"/>
      <c r="F47" s="165"/>
      <c r="G47" s="165"/>
      <c r="H47" s="167"/>
      <c r="I47" s="167"/>
      <c r="J47" s="168"/>
      <c r="K47" s="169"/>
      <c r="L47" s="168"/>
      <c r="M47" s="166"/>
      <c r="N47" s="167"/>
      <c r="O47" s="167"/>
      <c r="P47" s="167"/>
      <c r="Q47" s="16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</row>
    <row r="48" spans="1:31" ht="30.75">
      <c r="A48" s="157"/>
      <c r="B48" s="1"/>
      <c r="C48" s="170" t="s">
        <v>67</v>
      </c>
      <c r="D48" s="1"/>
      <c r="E48" s="160"/>
      <c r="F48" s="160"/>
      <c r="G48" s="160"/>
      <c r="H48" s="162"/>
      <c r="I48" s="162"/>
      <c r="J48" s="163"/>
      <c r="K48" s="164"/>
      <c r="L48" s="159"/>
      <c r="M48" s="159"/>
      <c r="N48" s="4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</row>
    <row r="49" spans="1:31" ht="30.75">
      <c r="A49" s="157"/>
      <c r="B49" s="1"/>
      <c r="C49" s="1"/>
      <c r="D49" s="1"/>
      <c r="E49" s="160"/>
      <c r="F49" s="160"/>
      <c r="G49" s="160"/>
      <c r="H49" s="162"/>
      <c r="I49" s="162"/>
      <c r="J49" s="171"/>
      <c r="K49" s="164"/>
      <c r="L49" s="159"/>
      <c r="M49" s="159"/>
      <c r="N49" s="4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</row>
    <row r="50" spans="1:31" ht="30.75">
      <c r="A50" s="157"/>
      <c r="B50" s="157"/>
      <c r="C50" s="1"/>
      <c r="D50" s="158" t="s">
        <v>68</v>
      </c>
      <c r="E50" s="158"/>
      <c r="F50" s="172"/>
      <c r="G50" s="172"/>
      <c r="H50" s="159" t="s">
        <v>65</v>
      </c>
      <c r="I50" s="160"/>
      <c r="J50" s="159"/>
      <c r="K50" s="159" t="s">
        <v>69</v>
      </c>
      <c r="L50" s="159"/>
      <c r="M50" s="159"/>
      <c r="N50" s="4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</row>
    <row r="51" spans="1:31" ht="24">
      <c r="A51" s="157"/>
      <c r="B51" s="157"/>
      <c r="C51" s="173"/>
      <c r="D51" s="173"/>
      <c r="E51" s="173"/>
      <c r="F51" s="174"/>
      <c r="G51" s="174"/>
      <c r="H51" s="173"/>
      <c r="I51" s="173"/>
      <c r="J51" s="173"/>
      <c r="K51" s="173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</row>
    <row r="52" spans="1:31" ht="16.5">
      <c r="A52" s="157"/>
      <c r="B52" s="157"/>
      <c r="C52" s="157"/>
      <c r="D52" s="157"/>
      <c r="E52" s="157"/>
      <c r="F52" s="175"/>
      <c r="G52" s="175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</row>
    <row r="53" spans="1:31" ht="16.5">
      <c r="A53" s="157"/>
      <c r="B53" s="157"/>
      <c r="C53" s="157"/>
      <c r="D53" s="157"/>
      <c r="E53" s="157"/>
      <c r="F53" s="176"/>
      <c r="G53" s="176"/>
      <c r="H53" s="177"/>
      <c r="I53" s="17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</row>
    <row r="54" spans="1:31" ht="16.5">
      <c r="A54" s="157"/>
      <c r="B54" s="178"/>
      <c r="C54" s="1"/>
      <c r="D54" s="1"/>
      <c r="E54" s="1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</row>
    <row r="55" spans="1:31" ht="30.75">
      <c r="A55" s="157"/>
      <c r="B55" s="179" t="s">
        <v>90</v>
      </c>
      <c r="C55" s="180"/>
      <c r="D55" s="181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</row>
    <row r="56" spans="1:31" ht="26.25">
      <c r="A56" s="157"/>
      <c r="B56" s="180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</row>
    <row r="57" spans="1:31" ht="30.75">
      <c r="A57" s="157"/>
      <c r="B57" s="179" t="s">
        <v>75</v>
      </c>
      <c r="C57" s="180"/>
      <c r="D57" s="180"/>
      <c r="E57" s="182"/>
      <c r="F57" s="182"/>
      <c r="G57" s="182"/>
      <c r="H57" s="182"/>
      <c r="I57" s="182"/>
      <c r="J57" s="182"/>
      <c r="K57" s="182"/>
      <c r="L57" s="182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</row>
    <row r="58" spans="1:31" ht="26.25">
      <c r="A58" s="157"/>
      <c r="B58" s="180"/>
      <c r="C58" s="180"/>
      <c r="D58" s="183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</row>
    <row r="59" spans="1:31" ht="28.5">
      <c r="A59" s="157"/>
      <c r="B59" s="184">
        <v>44195</v>
      </c>
      <c r="C59" s="180"/>
      <c r="D59" s="185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</row>
    <row r="60" spans="1:31" ht="28.5">
      <c r="A60" s="157"/>
      <c r="B60" s="180"/>
      <c r="C60" s="180"/>
      <c r="D60" s="185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</row>
    <row r="61" spans="1:31" ht="28.5">
      <c r="A61" s="157"/>
      <c r="B61" s="187" t="s">
        <v>77</v>
      </c>
      <c r="C61" s="187"/>
      <c r="D61" s="182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</row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</sheetData>
  <sheetProtection selectLockedCells="1" selectUnlockedCells="1"/>
  <mergeCells count="26">
    <mergeCell ref="A2:AE2"/>
    <mergeCell ref="K5:P5"/>
    <mergeCell ref="Q5:AB5"/>
    <mergeCell ref="A6:A7"/>
    <mergeCell ref="B6:B7"/>
    <mergeCell ref="C6:C7"/>
    <mergeCell ref="D6:D7"/>
    <mergeCell ref="E6:E7"/>
    <mergeCell ref="F6:F7"/>
    <mergeCell ref="G6:G7"/>
    <mergeCell ref="H6:J6"/>
    <mergeCell ref="K6:M6"/>
    <mergeCell ref="N6:P6"/>
    <mergeCell ref="Q6:S6"/>
    <mergeCell ref="T6:V6"/>
    <mergeCell ref="W6:Y6"/>
    <mergeCell ref="Z6:AB6"/>
    <mergeCell ref="AC6:AE6"/>
    <mergeCell ref="B9:AE9"/>
    <mergeCell ref="B12:G12"/>
    <mergeCell ref="B14:AE14"/>
    <mergeCell ref="B21:AE21"/>
    <mergeCell ref="B30:AE30"/>
    <mergeCell ref="B32:G32"/>
    <mergeCell ref="D45:G45"/>
    <mergeCell ref="D50:E50"/>
  </mergeCells>
  <printOptions/>
  <pageMargins left="0.19652777777777777" right="0.21736111111111112" top="0.8861111111111111" bottom="0.8861111111111111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1"/>
  <sheetViews>
    <sheetView zoomScale="41" zoomScaleNormal="41" zoomScaleSheetLayoutView="42" workbookViewId="0" topLeftCell="A19">
      <selection activeCell="B58" sqref="B58"/>
    </sheetView>
  </sheetViews>
  <sheetFormatPr defaultColWidth="9.140625" defaultRowHeight="12.75"/>
  <cols>
    <col min="1" max="1" width="11.421875" style="0" customWidth="1"/>
    <col min="2" max="2" width="45.8515625" style="0" customWidth="1"/>
    <col min="3" max="3" width="25.421875" style="0" customWidth="1"/>
    <col min="4" max="4" width="29.421875" style="0" customWidth="1"/>
    <col min="5" max="5" width="33.7109375" style="0" customWidth="1"/>
    <col min="6" max="6" width="22.421875" style="0" customWidth="1"/>
    <col min="7" max="7" width="22.7109375" style="0" customWidth="1"/>
    <col min="8" max="8" width="29.7109375" style="0" customWidth="1"/>
    <col min="9" max="10" width="11.421875" style="0" customWidth="1"/>
    <col min="11" max="11" width="30.8515625" style="0" customWidth="1"/>
    <col min="12" max="12" width="29.421875" style="0" customWidth="1"/>
    <col min="13" max="13" width="11.421875" style="0" customWidth="1"/>
    <col min="14" max="14" width="28.421875" style="0" customWidth="1"/>
    <col min="15" max="15" width="28.7109375" style="0" customWidth="1"/>
    <col min="16" max="16" width="11.421875" style="0" customWidth="1"/>
    <col min="17" max="17" width="29.140625" style="0" customWidth="1"/>
    <col min="18" max="18" width="25.8515625" style="0" customWidth="1"/>
    <col min="19" max="19" width="11.421875" style="0" customWidth="1"/>
    <col min="20" max="20" width="32.7109375" style="0" customWidth="1"/>
    <col min="21" max="21" width="25.8515625" style="0" customWidth="1"/>
    <col min="22" max="28" width="11.421875" style="0" customWidth="1"/>
    <col min="29" max="29" width="35.421875" style="0" customWidth="1"/>
    <col min="30" max="30" width="23.421875" style="0" customWidth="1"/>
    <col min="31" max="16384" width="11.421875" style="0" customWidth="1"/>
  </cols>
  <sheetData>
    <row r="1" spans="1:3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62.25" customHeight="1">
      <c r="A2" s="2" t="s">
        <v>73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8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1.75">
      <c r="A5" s="5"/>
      <c r="B5" s="6"/>
      <c r="C5" s="6"/>
      <c r="D5" s="6"/>
      <c r="E5" s="6"/>
      <c r="F5" s="6"/>
      <c r="G5" s="6"/>
      <c r="H5" s="6"/>
      <c r="I5" s="6"/>
      <c r="J5" s="6"/>
      <c r="K5" s="7" t="s">
        <v>1</v>
      </c>
      <c r="L5" s="7"/>
      <c r="M5" s="7"/>
      <c r="N5" s="7"/>
      <c r="O5" s="7"/>
      <c r="P5" s="7"/>
      <c r="Q5" s="8" t="s">
        <v>2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9"/>
      <c r="AD5" s="10" t="s">
        <v>3</v>
      </c>
      <c r="AE5" s="11"/>
    </row>
    <row r="6" spans="1:31" ht="159.75" customHeight="1">
      <c r="A6" s="12" t="s">
        <v>4</v>
      </c>
      <c r="B6" s="13" t="s">
        <v>5</v>
      </c>
      <c r="C6" s="13" t="s">
        <v>6</v>
      </c>
      <c r="D6" s="14" t="s">
        <v>7</v>
      </c>
      <c r="E6" s="15" t="s">
        <v>8</v>
      </c>
      <c r="F6" s="15" t="s">
        <v>9</v>
      </c>
      <c r="G6" s="16" t="s">
        <v>10</v>
      </c>
      <c r="H6" s="17" t="s">
        <v>11</v>
      </c>
      <c r="I6" s="17"/>
      <c r="J6" s="17"/>
      <c r="K6" s="18" t="s">
        <v>12</v>
      </c>
      <c r="L6" s="18"/>
      <c r="M6" s="18"/>
      <c r="N6" s="19" t="s">
        <v>13</v>
      </c>
      <c r="O6" s="19"/>
      <c r="P6" s="19"/>
      <c r="Q6" s="20" t="s">
        <v>14</v>
      </c>
      <c r="R6" s="20"/>
      <c r="S6" s="20"/>
      <c r="T6" s="21" t="s">
        <v>15</v>
      </c>
      <c r="U6" s="21"/>
      <c r="V6" s="21"/>
      <c r="W6" s="22" t="s">
        <v>16</v>
      </c>
      <c r="X6" s="22"/>
      <c r="Y6" s="22"/>
      <c r="Z6" s="23" t="s">
        <v>17</v>
      </c>
      <c r="AA6" s="23"/>
      <c r="AB6" s="23"/>
      <c r="AC6" s="24" t="s">
        <v>18</v>
      </c>
      <c r="AD6" s="24"/>
      <c r="AE6" s="24"/>
    </row>
    <row r="7" spans="1:31" ht="152.25">
      <c r="A7" s="12"/>
      <c r="B7" s="13"/>
      <c r="C7" s="13"/>
      <c r="D7" s="14"/>
      <c r="E7" s="15"/>
      <c r="F7" s="15"/>
      <c r="G7" s="16"/>
      <c r="H7" s="25" t="s">
        <v>19</v>
      </c>
      <c r="I7" s="26" t="s">
        <v>20</v>
      </c>
      <c r="J7" s="27" t="s">
        <v>21</v>
      </c>
      <c r="K7" s="28" t="s">
        <v>22</v>
      </c>
      <c r="L7" s="26" t="s">
        <v>20</v>
      </c>
      <c r="M7" s="28" t="s">
        <v>21</v>
      </c>
      <c r="N7" s="29" t="s">
        <v>19</v>
      </c>
      <c r="O7" s="26" t="s">
        <v>20</v>
      </c>
      <c r="P7" s="29" t="s">
        <v>21</v>
      </c>
      <c r="Q7" s="12" t="s">
        <v>22</v>
      </c>
      <c r="R7" s="30" t="s">
        <v>20</v>
      </c>
      <c r="S7" s="31" t="s">
        <v>21</v>
      </c>
      <c r="T7" s="28" t="s">
        <v>23</v>
      </c>
      <c r="U7" s="32" t="s">
        <v>20</v>
      </c>
      <c r="V7" s="33" t="s">
        <v>21</v>
      </c>
      <c r="W7" s="34" t="s">
        <v>23</v>
      </c>
      <c r="X7" s="35" t="s">
        <v>20</v>
      </c>
      <c r="Y7" s="34" t="s">
        <v>21</v>
      </c>
      <c r="Z7" s="34" t="s">
        <v>23</v>
      </c>
      <c r="AA7" s="35" t="s">
        <v>20</v>
      </c>
      <c r="AB7" s="36" t="s">
        <v>21</v>
      </c>
      <c r="AC7" s="28" t="s">
        <v>24</v>
      </c>
      <c r="AD7" s="32" t="s">
        <v>20</v>
      </c>
      <c r="AE7" s="28" t="s">
        <v>21</v>
      </c>
    </row>
    <row r="8" spans="1:31" ht="21.75">
      <c r="A8" s="37">
        <v>1</v>
      </c>
      <c r="B8" s="38">
        <v>2</v>
      </c>
      <c r="C8" s="38">
        <v>3</v>
      </c>
      <c r="D8" s="39">
        <v>4</v>
      </c>
      <c r="E8" s="40">
        <v>5</v>
      </c>
      <c r="F8" s="40">
        <v>6</v>
      </c>
      <c r="G8" s="41">
        <v>7</v>
      </c>
      <c r="H8" s="42">
        <v>8</v>
      </c>
      <c r="I8" s="43">
        <v>9</v>
      </c>
      <c r="J8" s="44">
        <v>10</v>
      </c>
      <c r="K8" s="42">
        <v>11</v>
      </c>
      <c r="L8" s="38">
        <v>12</v>
      </c>
      <c r="M8" s="45">
        <v>13</v>
      </c>
      <c r="N8" s="44">
        <v>14</v>
      </c>
      <c r="O8" s="38">
        <v>15</v>
      </c>
      <c r="P8" s="44">
        <v>16</v>
      </c>
      <c r="Q8" s="38">
        <v>17</v>
      </c>
      <c r="R8" s="43">
        <v>18</v>
      </c>
      <c r="S8" s="38">
        <v>19</v>
      </c>
      <c r="T8" s="46">
        <v>20</v>
      </c>
      <c r="U8" s="47">
        <v>21</v>
      </c>
      <c r="V8" s="48">
        <v>22</v>
      </c>
      <c r="W8" s="49">
        <v>23</v>
      </c>
      <c r="X8" s="50">
        <v>24</v>
      </c>
      <c r="Y8" s="49">
        <v>25</v>
      </c>
      <c r="Z8" s="49">
        <v>26</v>
      </c>
      <c r="AA8" s="50">
        <v>27</v>
      </c>
      <c r="AB8" s="51">
        <v>28</v>
      </c>
      <c r="AC8" s="52">
        <v>23</v>
      </c>
      <c r="AD8" s="47">
        <v>24</v>
      </c>
      <c r="AE8" s="37">
        <v>25</v>
      </c>
    </row>
    <row r="9" spans="1:31" ht="28.5">
      <c r="A9" s="53" t="s">
        <v>25</v>
      </c>
      <c r="B9" s="54" t="s">
        <v>26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</row>
    <row r="10" spans="1:31" ht="26.25">
      <c r="A10" s="55"/>
      <c r="B10" s="56"/>
      <c r="C10" s="57"/>
      <c r="D10" s="57"/>
      <c r="E10" s="57"/>
      <c r="F10" s="58"/>
      <c r="G10" s="57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>
        <f aca="true" t="shared" si="0" ref="AC10:AC12">H10+N10-T10-Z10</f>
        <v>0</v>
      </c>
      <c r="AD10" s="59">
        <f aca="true" t="shared" si="1" ref="AD10:AD12">I10+Q10-U10-AA10</f>
        <v>0</v>
      </c>
      <c r="AE10" s="60">
        <f aca="true" t="shared" si="2" ref="AE10:AE12">J10+R10-V10-AB10</f>
        <v>0</v>
      </c>
    </row>
    <row r="11" spans="1:31" ht="26.25">
      <c r="A11" s="61"/>
      <c r="B11" s="62"/>
      <c r="C11" s="63"/>
      <c r="D11" s="63"/>
      <c r="E11" s="63"/>
      <c r="F11" s="63"/>
      <c r="G11" s="63"/>
      <c r="H11" s="64"/>
      <c r="I11" s="64"/>
      <c r="J11" s="64"/>
      <c r="K11" s="64"/>
      <c r="L11" s="64"/>
      <c r="M11" s="64"/>
      <c r="N11" s="59"/>
      <c r="O11" s="59"/>
      <c r="P11" s="59"/>
      <c r="Q11" s="64"/>
      <c r="R11" s="64"/>
      <c r="S11" s="64"/>
      <c r="T11" s="59"/>
      <c r="U11" s="59"/>
      <c r="V11" s="59"/>
      <c r="W11" s="64"/>
      <c r="X11" s="64"/>
      <c r="Y11" s="64"/>
      <c r="Z11" s="59"/>
      <c r="AA11" s="59"/>
      <c r="AB11" s="59"/>
      <c r="AC11" s="59">
        <f t="shared" si="0"/>
        <v>0</v>
      </c>
      <c r="AD11" s="59">
        <f t="shared" si="1"/>
        <v>0</v>
      </c>
      <c r="AE11" s="60">
        <f t="shared" si="2"/>
        <v>0</v>
      </c>
    </row>
    <row r="12" spans="1:31" ht="26.25">
      <c r="A12" s="65"/>
      <c r="B12" s="66" t="s">
        <v>27</v>
      </c>
      <c r="C12" s="66"/>
      <c r="D12" s="66"/>
      <c r="E12" s="66"/>
      <c r="F12" s="66"/>
      <c r="G12" s="66"/>
      <c r="H12" s="67"/>
      <c r="I12" s="67"/>
      <c r="J12" s="67"/>
      <c r="K12" s="67"/>
      <c r="L12" s="67"/>
      <c r="M12" s="67"/>
      <c r="N12" s="68"/>
      <c r="O12" s="68"/>
      <c r="P12" s="68"/>
      <c r="Q12" s="67"/>
      <c r="R12" s="67"/>
      <c r="S12" s="67"/>
      <c r="T12" s="68"/>
      <c r="U12" s="68"/>
      <c r="V12" s="68"/>
      <c r="W12" s="67"/>
      <c r="X12" s="67"/>
      <c r="Y12" s="67"/>
      <c r="Z12" s="68"/>
      <c r="AA12" s="68"/>
      <c r="AB12" s="68"/>
      <c r="AC12" s="68">
        <f t="shared" si="0"/>
        <v>0</v>
      </c>
      <c r="AD12" s="68">
        <f t="shared" si="1"/>
        <v>0</v>
      </c>
      <c r="AE12" s="69">
        <f t="shared" si="2"/>
        <v>0</v>
      </c>
    </row>
    <row r="13" spans="1:31" ht="26.25">
      <c r="A13" s="70"/>
      <c r="B13" s="71" t="s">
        <v>28</v>
      </c>
      <c r="C13" s="72"/>
      <c r="D13" s="73"/>
      <c r="E13" s="73"/>
      <c r="F13" s="73"/>
      <c r="G13" s="73"/>
      <c r="H13" s="74">
        <f>SUM(H10:H12)</f>
        <v>0</v>
      </c>
      <c r="I13" s="74">
        <f>SUM(I10:I12)</f>
        <v>0</v>
      </c>
      <c r="J13" s="74">
        <f>SUM(J10:J12)</f>
        <v>0</v>
      </c>
      <c r="K13" s="74">
        <f>SUM(K10:K12)</f>
        <v>0</v>
      </c>
      <c r="L13" s="74">
        <f>SUM(L10:L12)</f>
        <v>0</v>
      </c>
      <c r="M13" s="74">
        <f>SUM(M10:M12)</f>
        <v>0</v>
      </c>
      <c r="N13" s="74">
        <f>SUM(N10:N12)</f>
        <v>0</v>
      </c>
      <c r="O13" s="74">
        <f>SUM(O10:O12)</f>
        <v>0</v>
      </c>
      <c r="P13" s="74">
        <f>SUM(P10:P12)</f>
        <v>0</v>
      </c>
      <c r="Q13" s="74">
        <f>SUM(Q10:Q12)</f>
        <v>0</v>
      </c>
      <c r="R13" s="74">
        <f>SUM(R10:R12)</f>
        <v>0</v>
      </c>
      <c r="S13" s="74">
        <f>SUM(S10:S12)</f>
        <v>0</v>
      </c>
      <c r="T13" s="74">
        <f>SUM(T10:T12)</f>
        <v>0</v>
      </c>
      <c r="U13" s="74">
        <f>SUM(U10:U12)</f>
        <v>0</v>
      </c>
      <c r="V13" s="74">
        <f>SUM(V10:V12)</f>
        <v>0</v>
      </c>
      <c r="W13" s="74">
        <f>SUM(W10:W12)</f>
        <v>0</v>
      </c>
      <c r="X13" s="74">
        <f>SUM(X10:X12)</f>
        <v>0</v>
      </c>
      <c r="Y13" s="74">
        <f>SUM(Y10:Y12)</f>
        <v>0</v>
      </c>
      <c r="Z13" s="74">
        <f>SUM(Z10:Z12)</f>
        <v>0</v>
      </c>
      <c r="AA13" s="74">
        <f>SUM(AA10:AA12)</f>
        <v>0</v>
      </c>
      <c r="AB13" s="74">
        <f>SUM(AB10:AB12)</f>
        <v>0</v>
      </c>
      <c r="AC13" s="74">
        <f>SUM(AC10:AC12)</f>
        <v>0</v>
      </c>
      <c r="AD13" s="74">
        <f>SUM(AD10:AD12)</f>
        <v>0</v>
      </c>
      <c r="AE13" s="75">
        <f>SUM(AE10:AE12)</f>
        <v>0</v>
      </c>
    </row>
    <row r="14" spans="1:31" ht="28.5">
      <c r="A14" s="53" t="s">
        <v>29</v>
      </c>
      <c r="B14" s="76" t="s">
        <v>30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</row>
    <row r="15" spans="1:31" ht="74.25">
      <c r="A15" s="77" t="s">
        <v>31</v>
      </c>
      <c r="B15" s="78" t="s">
        <v>44</v>
      </c>
      <c r="C15" s="88" t="s">
        <v>45</v>
      </c>
      <c r="D15" s="80">
        <v>13275000</v>
      </c>
      <c r="E15" s="87" t="s">
        <v>42</v>
      </c>
      <c r="F15" s="89">
        <v>43936</v>
      </c>
      <c r="G15" s="83"/>
      <c r="H15" s="80">
        <v>13194000</v>
      </c>
      <c r="I15" s="80"/>
      <c r="J15" s="80"/>
      <c r="K15" s="80"/>
      <c r="L15" s="84">
        <v>99305.85</v>
      </c>
      <c r="M15" s="80"/>
      <c r="N15" s="80"/>
      <c r="O15" s="84">
        <f>99305.85</f>
        <v>99305.85</v>
      </c>
      <c r="P15" s="80"/>
      <c r="Q15" s="80"/>
      <c r="R15" s="80">
        <f aca="true" t="shared" si="3" ref="R15:R16">L15</f>
        <v>99305.85</v>
      </c>
      <c r="S15" s="80"/>
      <c r="T15" s="80"/>
      <c r="U15" s="80">
        <f aca="true" t="shared" si="4" ref="U15:U16">O15</f>
        <v>99305.85</v>
      </c>
      <c r="V15" s="80"/>
      <c r="W15" s="80"/>
      <c r="X15" s="80"/>
      <c r="Y15" s="80"/>
      <c r="Z15" s="80"/>
      <c r="AA15" s="80"/>
      <c r="AB15" s="80"/>
      <c r="AC15" s="85">
        <f aca="true" t="shared" si="5" ref="AC15:AC16">H15+N15-T15</f>
        <v>13194000</v>
      </c>
      <c r="AD15" s="80"/>
      <c r="AE15" s="80"/>
    </row>
    <row r="16" spans="1:31" ht="106.5" customHeight="1">
      <c r="A16" s="77" t="s">
        <v>35</v>
      </c>
      <c r="B16" s="78" t="s">
        <v>47</v>
      </c>
      <c r="C16" s="79" t="s">
        <v>33</v>
      </c>
      <c r="D16" s="80">
        <v>50800000</v>
      </c>
      <c r="E16" s="87" t="s">
        <v>38</v>
      </c>
      <c r="F16" s="89">
        <v>44132</v>
      </c>
      <c r="G16" s="83"/>
      <c r="H16" s="80">
        <v>29600000</v>
      </c>
      <c r="I16" s="80"/>
      <c r="J16" s="80"/>
      <c r="K16" s="80"/>
      <c r="L16" s="84">
        <v>234217.53</v>
      </c>
      <c r="M16" s="80"/>
      <c r="N16" s="80"/>
      <c r="O16" s="84">
        <f>234217.53</f>
        <v>234217.53</v>
      </c>
      <c r="P16" s="80"/>
      <c r="Q16" s="80"/>
      <c r="R16" s="80">
        <f t="shared" si="3"/>
        <v>234217.53</v>
      </c>
      <c r="S16" s="80"/>
      <c r="T16" s="80"/>
      <c r="U16" s="80">
        <f t="shared" si="4"/>
        <v>234217.53</v>
      </c>
      <c r="V16" s="80"/>
      <c r="W16" s="80"/>
      <c r="X16" s="80"/>
      <c r="Y16" s="80"/>
      <c r="Z16" s="80"/>
      <c r="AA16" s="80"/>
      <c r="AB16" s="80"/>
      <c r="AC16" s="85">
        <f t="shared" si="5"/>
        <v>29600000</v>
      </c>
      <c r="AD16" s="80"/>
      <c r="AE16" s="80"/>
    </row>
    <row r="17" spans="1:31" ht="30.75">
      <c r="A17" s="77"/>
      <c r="B17" s="78"/>
      <c r="C17" s="88"/>
      <c r="D17" s="80"/>
      <c r="E17" s="87"/>
      <c r="F17" s="82"/>
      <c r="G17" s="83"/>
      <c r="H17" s="80"/>
      <c r="I17" s="80"/>
      <c r="J17" s="80"/>
      <c r="K17" s="80"/>
      <c r="L17" s="84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5"/>
      <c r="AD17" s="80"/>
      <c r="AE17" s="80"/>
    </row>
    <row r="18" spans="1:31" ht="30.75">
      <c r="A18" s="77"/>
      <c r="B18" s="78"/>
      <c r="C18" s="88"/>
      <c r="D18" s="80"/>
      <c r="E18" s="87"/>
      <c r="F18" s="89"/>
      <c r="G18" s="83"/>
      <c r="H18" s="80"/>
      <c r="I18" s="80"/>
      <c r="J18" s="80"/>
      <c r="K18" s="80"/>
      <c r="L18" s="84"/>
      <c r="M18" s="80"/>
      <c r="N18" s="80"/>
      <c r="O18" s="84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5"/>
      <c r="AD18" s="80"/>
      <c r="AE18" s="80"/>
    </row>
    <row r="19" spans="1:31" ht="30.75">
      <c r="A19" s="77"/>
      <c r="B19" s="78"/>
      <c r="C19" s="79"/>
      <c r="D19" s="80"/>
      <c r="E19" s="87"/>
      <c r="F19" s="89"/>
      <c r="G19" s="83"/>
      <c r="H19" s="80"/>
      <c r="I19" s="80"/>
      <c r="J19" s="80"/>
      <c r="K19" s="80"/>
      <c r="L19" s="84"/>
      <c r="M19" s="80"/>
      <c r="N19" s="80"/>
      <c r="O19" s="84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5"/>
      <c r="AD19" s="80"/>
      <c r="AE19" s="80"/>
    </row>
    <row r="20" spans="1:31" ht="30.75">
      <c r="A20" s="90"/>
      <c r="B20" s="91" t="s">
        <v>48</v>
      </c>
      <c r="C20" s="74"/>
      <c r="D20" s="92">
        <f>SUM(D15:D19)</f>
        <v>64075000</v>
      </c>
      <c r="E20" s="74"/>
      <c r="F20" s="74"/>
      <c r="G20" s="74"/>
      <c r="H20" s="92">
        <f>SUM(H15:H19)</f>
        <v>42794000</v>
      </c>
      <c r="I20" s="92">
        <f>SUM(I15:I19)</f>
        <v>0</v>
      </c>
      <c r="J20" s="92">
        <f>SUM(J15:J19)</f>
        <v>0</v>
      </c>
      <c r="K20" s="92">
        <f>SUM(K15:K19)</f>
        <v>0</v>
      </c>
      <c r="L20" s="92">
        <f>SUM(L15:L19)</f>
        <v>333523.38</v>
      </c>
      <c r="M20" s="92">
        <f>SUM(M15:M19)</f>
        <v>0</v>
      </c>
      <c r="N20" s="92">
        <f>SUM(N15:N19)</f>
        <v>0</v>
      </c>
      <c r="O20" s="92">
        <f>SUM(O15:O19)</f>
        <v>333523.38</v>
      </c>
      <c r="P20" s="92">
        <f>SUM(P15:P19)</f>
        <v>0</v>
      </c>
      <c r="Q20" s="92">
        <f>SUM(Q15:Q19)</f>
        <v>0</v>
      </c>
      <c r="R20" s="92">
        <f>SUM(R15:R19)</f>
        <v>333523.38</v>
      </c>
      <c r="S20" s="92">
        <f>SUM(S15:S19)</f>
        <v>0</v>
      </c>
      <c r="T20" s="92">
        <f>SUM(T15:T19)</f>
        <v>0</v>
      </c>
      <c r="U20" s="92">
        <f>SUM(U15:U19)</f>
        <v>333523.38</v>
      </c>
      <c r="V20" s="92">
        <f>SUM(V15:V19)</f>
        <v>0</v>
      </c>
      <c r="W20" s="92">
        <f>SUM(W15:W19)</f>
        <v>0</v>
      </c>
      <c r="X20" s="92">
        <f>SUM(X15:X19)</f>
        <v>0</v>
      </c>
      <c r="Y20" s="92">
        <f>SUM(Y15:Y19)</f>
        <v>0</v>
      </c>
      <c r="Z20" s="92">
        <f>SUM(Z15:Z19)</f>
        <v>0</v>
      </c>
      <c r="AA20" s="92">
        <f>SUM(AA15:AA19)</f>
        <v>0</v>
      </c>
      <c r="AB20" s="92">
        <f>SUM(AB15:AB19)</f>
        <v>0</v>
      </c>
      <c r="AC20" s="92">
        <f>SUM(AC15:AC19)</f>
        <v>42794000</v>
      </c>
      <c r="AD20" s="92">
        <f>SUM(AD15:AD19)</f>
        <v>0</v>
      </c>
      <c r="AE20" s="92">
        <f>SUM(AE15:AE19)</f>
        <v>0</v>
      </c>
    </row>
    <row r="21" spans="1:31" ht="28.5" customHeight="1">
      <c r="A21" s="93" t="s">
        <v>49</v>
      </c>
      <c r="B21" s="76" t="s">
        <v>50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</row>
    <row r="22" spans="1:31" ht="26.25">
      <c r="A22" s="94"/>
      <c r="B22" s="95" t="s">
        <v>51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7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8"/>
    </row>
    <row r="23" spans="1:31" ht="30.75">
      <c r="A23" s="99"/>
      <c r="B23" s="100"/>
      <c r="C23" s="101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3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4"/>
    </row>
    <row r="24" spans="1:31" ht="30.75">
      <c r="A24" s="105"/>
      <c r="B24" s="106" t="s">
        <v>52</v>
      </c>
      <c r="C24" s="107"/>
      <c r="D24" s="108">
        <f>D23</f>
        <v>0</v>
      </c>
      <c r="E24" s="108"/>
      <c r="F24" s="108"/>
      <c r="G24" s="108"/>
      <c r="H24" s="108">
        <f>SUM(H23:H23)</f>
        <v>0</v>
      </c>
      <c r="I24" s="108">
        <f>SUM(I23:I23)</f>
        <v>0</v>
      </c>
      <c r="J24" s="108">
        <f>SUM(J23:J23)</f>
        <v>0</v>
      </c>
      <c r="K24" s="108">
        <f>SUM(K23:K23)</f>
        <v>0</v>
      </c>
      <c r="L24" s="108">
        <f>SUM(L23:L23)</f>
        <v>0</v>
      </c>
      <c r="M24" s="108">
        <f>SUM(M23:M23)</f>
        <v>0</v>
      </c>
      <c r="N24" s="108">
        <f>SUM(N23:N23)</f>
        <v>0</v>
      </c>
      <c r="O24" s="108">
        <f>SUM(O23:O23)</f>
        <v>0</v>
      </c>
      <c r="P24" s="108">
        <f>SUM(P23:P23)</f>
        <v>0</v>
      </c>
      <c r="Q24" s="108">
        <f>SUM(Q23:Q23)</f>
        <v>0</v>
      </c>
      <c r="R24" s="108">
        <f>SUM(R23:R23)</f>
        <v>0</v>
      </c>
      <c r="S24" s="108">
        <f>SUM(S23:S23)</f>
        <v>0</v>
      </c>
      <c r="T24" s="108">
        <f>SUM(T23:T23)</f>
        <v>0</v>
      </c>
      <c r="U24" s="108">
        <f>SUM(U23:U23)</f>
        <v>0</v>
      </c>
      <c r="V24" s="108">
        <f>SUM(V23:V23)</f>
        <v>0</v>
      </c>
      <c r="W24" s="108">
        <f>SUM(W23:W23)</f>
        <v>0</v>
      </c>
      <c r="X24" s="108">
        <f>SUM(X23:X23)</f>
        <v>0</v>
      </c>
      <c r="Y24" s="108">
        <f>SUM(Y23:Y23)</f>
        <v>0</v>
      </c>
      <c r="Z24" s="108">
        <f>SUM(Z23:Z23)</f>
        <v>0</v>
      </c>
      <c r="AA24" s="108">
        <f>SUM(AA23:AA23)</f>
        <v>0</v>
      </c>
      <c r="AB24" s="108">
        <f>SUM(AB23:AB23)</f>
        <v>0</v>
      </c>
      <c r="AC24" s="108">
        <f>SUM(AC23:AC23)</f>
        <v>0</v>
      </c>
      <c r="AD24" s="108">
        <f>SUM(AD23:AD23)</f>
        <v>0</v>
      </c>
      <c r="AE24" s="109">
        <f>SUM(AE23:AE23)</f>
        <v>0</v>
      </c>
    </row>
    <row r="25" spans="1:31" ht="30.75">
      <c r="A25" s="110"/>
      <c r="B25" s="111" t="s">
        <v>53</v>
      </c>
      <c r="C25" s="112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4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5"/>
    </row>
    <row r="26" spans="1:31" ht="36.75" customHeight="1">
      <c r="A26" s="99"/>
      <c r="B26" s="116"/>
      <c r="C26" s="117"/>
      <c r="D26" s="118"/>
      <c r="E26" s="87"/>
      <c r="F26" s="82"/>
      <c r="G26" s="102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119"/>
    </row>
    <row r="27" spans="1:31" ht="30.75">
      <c r="A27" s="99"/>
      <c r="B27" s="120" t="s">
        <v>57</v>
      </c>
      <c r="C27" s="101"/>
      <c r="D27" s="121">
        <f>D26</f>
        <v>0</v>
      </c>
      <c r="E27" s="122"/>
      <c r="F27" s="122"/>
      <c r="G27" s="122"/>
      <c r="H27" s="121">
        <f>SUM(H26)</f>
        <v>0</v>
      </c>
      <c r="I27" s="121">
        <f>SUM(I26)</f>
        <v>0</v>
      </c>
      <c r="J27" s="121">
        <f>SUM(J26)</f>
        <v>0</v>
      </c>
      <c r="K27" s="121">
        <f>SUM(K26)</f>
        <v>0</v>
      </c>
      <c r="L27" s="121">
        <f>SUM(L26)</f>
        <v>0</v>
      </c>
      <c r="M27" s="121">
        <f>SUM(M26)</f>
        <v>0</v>
      </c>
      <c r="N27" s="121">
        <f>SUM(N26)</f>
        <v>0</v>
      </c>
      <c r="O27" s="121">
        <f>SUM(O26)</f>
        <v>0</v>
      </c>
      <c r="P27" s="121">
        <f>SUM(P26)</f>
        <v>0</v>
      </c>
      <c r="Q27" s="121">
        <f>SUM(Q26)</f>
        <v>0</v>
      </c>
      <c r="R27" s="121">
        <f>SUM(R26)</f>
        <v>0</v>
      </c>
      <c r="S27" s="121">
        <f>SUM(S26)</f>
        <v>0</v>
      </c>
      <c r="T27" s="121">
        <f>SUM(T26)</f>
        <v>0</v>
      </c>
      <c r="U27" s="121">
        <f>SUM(U26)</f>
        <v>0</v>
      </c>
      <c r="V27" s="121">
        <f>SUM(V26)</f>
        <v>0</v>
      </c>
      <c r="W27" s="121">
        <f>SUM(W26)</f>
        <v>0</v>
      </c>
      <c r="X27" s="121">
        <f>SUM(X26)</f>
        <v>0</v>
      </c>
      <c r="Y27" s="121">
        <f>SUM(Y26)</f>
        <v>0</v>
      </c>
      <c r="Z27" s="121">
        <f>SUM(Z26)</f>
        <v>0</v>
      </c>
      <c r="AA27" s="121">
        <f>SUM(AA26)</f>
        <v>0</v>
      </c>
      <c r="AB27" s="121">
        <f>SUM(AB26)</f>
        <v>0</v>
      </c>
      <c r="AC27" s="121">
        <f>SUM(AC26)</f>
        <v>0</v>
      </c>
      <c r="AD27" s="121">
        <f>SUM(AD26)</f>
        <v>0</v>
      </c>
      <c r="AE27" s="123">
        <f>SUM(AE26)</f>
        <v>0</v>
      </c>
    </row>
    <row r="28" spans="1:31" ht="30.75">
      <c r="A28" s="124"/>
      <c r="B28" s="125"/>
      <c r="C28" s="126"/>
      <c r="D28" s="127"/>
      <c r="E28" s="128"/>
      <c r="F28" s="128"/>
      <c r="G28" s="128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30"/>
    </row>
    <row r="29" spans="1:31" ht="30.75">
      <c r="A29" s="131"/>
      <c r="B29" s="132" t="s">
        <v>58</v>
      </c>
      <c r="C29" s="133"/>
      <c r="D29" s="92">
        <f>D24+D27</f>
        <v>0</v>
      </c>
      <c r="E29" s="92"/>
      <c r="F29" s="92"/>
      <c r="G29" s="92"/>
      <c r="H29" s="92">
        <f>H24+H27</f>
        <v>0</v>
      </c>
      <c r="I29" s="92">
        <f>I24+I27</f>
        <v>0</v>
      </c>
      <c r="J29" s="92">
        <f>J24+J27</f>
        <v>0</v>
      </c>
      <c r="K29" s="92">
        <f>K24+K27</f>
        <v>0</v>
      </c>
      <c r="L29" s="92">
        <f>L24+L27</f>
        <v>0</v>
      </c>
      <c r="M29" s="92">
        <f>M24+M27</f>
        <v>0</v>
      </c>
      <c r="N29" s="92">
        <f>N24+N27</f>
        <v>0</v>
      </c>
      <c r="O29" s="92">
        <f>O24+O27</f>
        <v>0</v>
      </c>
      <c r="P29" s="92">
        <f>P24+P27</f>
        <v>0</v>
      </c>
      <c r="Q29" s="92">
        <f>Q24+Q27</f>
        <v>0</v>
      </c>
      <c r="R29" s="92">
        <f>R24+R27</f>
        <v>0</v>
      </c>
      <c r="S29" s="92">
        <f>S24+S27</f>
        <v>0</v>
      </c>
      <c r="T29" s="92">
        <f>T24+T27</f>
        <v>0</v>
      </c>
      <c r="U29" s="92">
        <f>U24+U27</f>
        <v>0</v>
      </c>
      <c r="V29" s="92">
        <f>V24+V27</f>
        <v>0</v>
      </c>
      <c r="W29" s="92">
        <f>W24+W27</f>
        <v>0</v>
      </c>
      <c r="X29" s="92">
        <f>X24+X27</f>
        <v>0</v>
      </c>
      <c r="Y29" s="92">
        <f>Y24+Y27</f>
        <v>0</v>
      </c>
      <c r="Z29" s="92">
        <f>Z24+Z27</f>
        <v>0</v>
      </c>
      <c r="AA29" s="92">
        <f>AA24+AA27</f>
        <v>0</v>
      </c>
      <c r="AB29" s="92">
        <f>AB24+AB27</f>
        <v>0</v>
      </c>
      <c r="AC29" s="92">
        <f>AC24+AC27</f>
        <v>0</v>
      </c>
      <c r="AD29" s="92">
        <f>AD24+AD27</f>
        <v>0</v>
      </c>
      <c r="AE29" s="134">
        <f>AE24+AE27</f>
        <v>0</v>
      </c>
    </row>
    <row r="30" spans="1:31" ht="28.5">
      <c r="A30" s="135" t="s">
        <v>59</v>
      </c>
      <c r="B30" s="136" t="s">
        <v>60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</row>
    <row r="31" spans="1:31" ht="26.25">
      <c r="A31" s="137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38"/>
    </row>
    <row r="32" spans="1:31" ht="26.25">
      <c r="A32" s="139"/>
      <c r="B32" s="140" t="s">
        <v>61</v>
      </c>
      <c r="C32" s="140"/>
      <c r="D32" s="140"/>
      <c r="E32" s="140"/>
      <c r="F32" s="140"/>
      <c r="G32" s="140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26"/>
      <c r="AD32" s="126"/>
      <c r="AE32" s="142"/>
    </row>
    <row r="33" spans="1:31" ht="30.75">
      <c r="A33" s="143"/>
      <c r="B33" s="144" t="s">
        <v>62</v>
      </c>
      <c r="C33" s="145"/>
      <c r="D33" s="146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8"/>
    </row>
    <row r="34" spans="1:31" ht="30.75">
      <c r="A34" s="149"/>
      <c r="B34" s="150" t="s">
        <v>63</v>
      </c>
      <c r="C34" s="151"/>
      <c r="D34" s="152">
        <f>D20+D29+D33</f>
        <v>64075000</v>
      </c>
      <c r="E34" s="152"/>
      <c r="F34" s="152"/>
      <c r="G34" s="152"/>
      <c r="H34" s="152">
        <f>H20+H29+H33</f>
        <v>42794000</v>
      </c>
      <c r="I34" s="152">
        <f>I20+I29+I33</f>
        <v>0</v>
      </c>
      <c r="J34" s="152">
        <f>J20+J29+J33</f>
        <v>0</v>
      </c>
      <c r="K34" s="152">
        <f>K20+K29+K33</f>
        <v>0</v>
      </c>
      <c r="L34" s="152">
        <f>L20+L29+L33</f>
        <v>333523.38</v>
      </c>
      <c r="M34" s="152">
        <f>M20+M29+M33</f>
        <v>0</v>
      </c>
      <c r="N34" s="152">
        <f>N20+N29+N33</f>
        <v>0</v>
      </c>
      <c r="O34" s="152">
        <f>O20+O29+O33</f>
        <v>333523.38</v>
      </c>
      <c r="P34" s="152">
        <f>P20+P29+P33</f>
        <v>0</v>
      </c>
      <c r="Q34" s="152">
        <f>Q20+Q29+Q33</f>
        <v>0</v>
      </c>
      <c r="R34" s="152">
        <f>R20+R29+R33</f>
        <v>333523.38</v>
      </c>
      <c r="S34" s="152">
        <f>S20+S29+S33</f>
        <v>0</v>
      </c>
      <c r="T34" s="152">
        <f>T20+T29+T33</f>
        <v>0</v>
      </c>
      <c r="U34" s="152">
        <f>U20+U29+U33</f>
        <v>333523.38</v>
      </c>
      <c r="V34" s="152">
        <f>V20+V29+V33</f>
        <v>0</v>
      </c>
      <c r="W34" s="152">
        <f>W20+W29+W33</f>
        <v>0</v>
      </c>
      <c r="X34" s="152">
        <f>X20+X29+X33</f>
        <v>0</v>
      </c>
      <c r="Y34" s="152">
        <f>Y20+Y29+Y33</f>
        <v>0</v>
      </c>
      <c r="Z34" s="152">
        <f>Z20+Z29+Z33</f>
        <v>0</v>
      </c>
      <c r="AA34" s="152">
        <f>AA20+AA29+AA33</f>
        <v>0</v>
      </c>
      <c r="AB34" s="152">
        <f>AB20+AB29+AB33</f>
        <v>0</v>
      </c>
      <c r="AC34" s="152">
        <f>AC20+AC29+AC33</f>
        <v>42794000</v>
      </c>
      <c r="AD34" s="152">
        <f>AD20+AD29+AD33</f>
        <v>0</v>
      </c>
      <c r="AE34" s="152">
        <f>AE20+AE29+AE33</f>
        <v>0</v>
      </c>
    </row>
    <row r="35" spans="1:31" ht="16.5">
      <c r="A35" s="153"/>
      <c r="B35" s="154"/>
      <c r="C35" s="154"/>
      <c r="D35" s="155"/>
      <c r="E35" s="156"/>
      <c r="F35" s="156"/>
      <c r="G35" s="156"/>
      <c r="H35" s="156"/>
      <c r="I35" s="156"/>
      <c r="J35" s="156"/>
      <c r="K35" s="155"/>
      <c r="L35" s="156"/>
      <c r="M35" s="156"/>
      <c r="N35" s="155"/>
      <c r="O35" s="156"/>
      <c r="P35" s="156"/>
      <c r="Q35" s="156"/>
      <c r="R35" s="156"/>
      <c r="S35" s="156"/>
      <c r="T35" s="156"/>
      <c r="U35" s="156"/>
      <c r="V35" s="156"/>
      <c r="W35" s="155"/>
      <c r="X35" s="156"/>
      <c r="Y35" s="156"/>
      <c r="Z35" s="155"/>
      <c r="AA35" s="156"/>
      <c r="AB35" s="156"/>
      <c r="AC35" s="156"/>
      <c r="AD35" s="156"/>
      <c r="AE35" s="156"/>
    </row>
    <row r="36" spans="1:31" ht="16.5">
      <c r="A36" s="153"/>
      <c r="B36" s="154"/>
      <c r="C36" s="154"/>
      <c r="D36" s="155"/>
      <c r="E36" s="156"/>
      <c r="F36" s="156"/>
      <c r="G36" s="156"/>
      <c r="H36" s="156"/>
      <c r="I36" s="156"/>
      <c r="J36" s="156"/>
      <c r="K36" s="155"/>
      <c r="L36" s="156"/>
      <c r="M36" s="156"/>
      <c r="N36" s="155"/>
      <c r="O36" s="156"/>
      <c r="P36" s="156"/>
      <c r="Q36" s="156"/>
      <c r="R36" s="156"/>
      <c r="S36" s="156"/>
      <c r="T36" s="156"/>
      <c r="U36" s="156"/>
      <c r="V36" s="156"/>
      <c r="W36" s="155"/>
      <c r="X36" s="156"/>
      <c r="Y36" s="156"/>
      <c r="Z36" s="155"/>
      <c r="AA36" s="156"/>
      <c r="AB36" s="156"/>
      <c r="AC36" s="156"/>
      <c r="AD36" s="156"/>
      <c r="AE36" s="156"/>
    </row>
    <row r="37" spans="1:31" ht="16.5">
      <c r="A37" s="153"/>
      <c r="B37" s="154"/>
      <c r="C37" s="154"/>
      <c r="D37" s="155"/>
      <c r="E37" s="156"/>
      <c r="F37" s="156"/>
      <c r="G37" s="156"/>
      <c r="H37" s="156"/>
      <c r="I37" s="156"/>
      <c r="J37" s="156"/>
      <c r="K37" s="155"/>
      <c r="L37" s="156"/>
      <c r="M37" s="156"/>
      <c r="N37" s="155"/>
      <c r="O37" s="156"/>
      <c r="P37" s="156"/>
      <c r="Q37" s="156"/>
      <c r="R37" s="156"/>
      <c r="S37" s="156"/>
      <c r="T37" s="156"/>
      <c r="U37" s="156"/>
      <c r="V37" s="156"/>
      <c r="W37" s="155"/>
      <c r="X37" s="156"/>
      <c r="Y37" s="156"/>
      <c r="Z37" s="155"/>
      <c r="AA37" s="156"/>
      <c r="AB37" s="156"/>
      <c r="AC37" s="156"/>
      <c r="AD37" s="156"/>
      <c r="AE37" s="156"/>
    </row>
    <row r="38" spans="1:31" ht="16.5">
      <c r="A38" s="153"/>
      <c r="B38" s="154"/>
      <c r="C38" s="154"/>
      <c r="D38" s="155"/>
      <c r="E38" s="156"/>
      <c r="F38" s="156"/>
      <c r="G38" s="156"/>
      <c r="H38" s="156"/>
      <c r="I38" s="156"/>
      <c r="J38" s="156"/>
      <c r="K38" s="155"/>
      <c r="L38" s="156"/>
      <c r="M38" s="156"/>
      <c r="N38" s="155"/>
      <c r="O38" s="156"/>
      <c r="P38" s="156"/>
      <c r="Q38" s="156"/>
      <c r="R38" s="156"/>
      <c r="S38" s="156"/>
      <c r="T38" s="156"/>
      <c r="U38" s="156"/>
      <c r="V38" s="156"/>
      <c r="W38" s="155"/>
      <c r="X38" s="156"/>
      <c r="Y38" s="156"/>
      <c r="Z38" s="155"/>
      <c r="AA38" s="156"/>
      <c r="AB38" s="156"/>
      <c r="AC38" s="156"/>
      <c r="AD38" s="156"/>
      <c r="AE38" s="156"/>
    </row>
    <row r="39" spans="1:31" ht="16.5">
      <c r="A39" s="153"/>
      <c r="B39" s="154"/>
      <c r="C39" s="154"/>
      <c r="D39" s="155"/>
      <c r="E39" s="156"/>
      <c r="F39" s="156"/>
      <c r="G39" s="156"/>
      <c r="H39" s="156"/>
      <c r="I39" s="156"/>
      <c r="J39" s="156"/>
      <c r="K39" s="155"/>
      <c r="L39" s="156"/>
      <c r="M39" s="156"/>
      <c r="N39" s="155"/>
      <c r="O39" s="156"/>
      <c r="P39" s="156"/>
      <c r="Q39" s="156"/>
      <c r="R39" s="156"/>
      <c r="S39" s="156"/>
      <c r="T39" s="156"/>
      <c r="U39" s="156"/>
      <c r="V39" s="156"/>
      <c r="W39" s="155"/>
      <c r="X39" s="156"/>
      <c r="Y39" s="156"/>
      <c r="Z39" s="155"/>
      <c r="AA39" s="156"/>
      <c r="AB39" s="156"/>
      <c r="AC39" s="156"/>
      <c r="AD39" s="156"/>
      <c r="AE39" s="156"/>
    </row>
    <row r="40" spans="1:31" ht="16.5">
      <c r="A40" s="153"/>
      <c r="B40" s="154"/>
      <c r="C40" s="154"/>
      <c r="D40" s="155"/>
      <c r="E40" s="156"/>
      <c r="F40" s="156"/>
      <c r="G40" s="156"/>
      <c r="H40" s="156"/>
      <c r="I40" s="156"/>
      <c r="J40" s="156"/>
      <c r="K40" s="155"/>
      <c r="L40" s="156"/>
      <c r="M40" s="156"/>
      <c r="N40" s="155"/>
      <c r="O40" s="156"/>
      <c r="P40" s="156"/>
      <c r="Q40" s="156"/>
      <c r="R40" s="156"/>
      <c r="S40" s="156"/>
      <c r="T40" s="156"/>
      <c r="U40" s="156"/>
      <c r="V40" s="156"/>
      <c r="W40" s="155"/>
      <c r="X40" s="156"/>
      <c r="Y40" s="156"/>
      <c r="Z40" s="155"/>
      <c r="AA40" s="156"/>
      <c r="AB40" s="156"/>
      <c r="AC40" s="156"/>
      <c r="AD40" s="156"/>
      <c r="AE40" s="156"/>
    </row>
    <row r="41" spans="1:31" ht="16.5">
      <c r="A41" s="153"/>
      <c r="B41" s="154"/>
      <c r="C41" s="154"/>
      <c r="D41" s="155"/>
      <c r="E41" s="156"/>
      <c r="F41" s="156"/>
      <c r="G41" s="156"/>
      <c r="H41" s="156"/>
      <c r="I41" s="156"/>
      <c r="J41" s="156"/>
      <c r="K41" s="155"/>
      <c r="L41" s="156"/>
      <c r="M41" s="156"/>
      <c r="N41" s="155"/>
      <c r="O41" s="156"/>
      <c r="P41" s="156"/>
      <c r="Q41" s="156"/>
      <c r="R41" s="156"/>
      <c r="S41" s="156"/>
      <c r="T41" s="156"/>
      <c r="U41" s="156"/>
      <c r="V41" s="156"/>
      <c r="W41" s="155"/>
      <c r="X41" s="156"/>
      <c r="Y41" s="156"/>
      <c r="Z41" s="155"/>
      <c r="AA41" s="156"/>
      <c r="AB41" s="156"/>
      <c r="AC41" s="156"/>
      <c r="AD41" s="156"/>
      <c r="AE41" s="156"/>
    </row>
    <row r="42" spans="1:31" ht="16.5">
      <c r="A42" s="153"/>
      <c r="B42" s="154"/>
      <c r="C42" s="154"/>
      <c r="D42" s="156"/>
      <c r="E42" s="156"/>
      <c r="F42" s="156"/>
      <c r="G42" s="156"/>
      <c r="H42" s="156"/>
      <c r="I42" s="156"/>
      <c r="J42" s="156"/>
      <c r="K42" s="155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</row>
    <row r="43" spans="1:31" ht="16.5">
      <c r="A43" s="153"/>
      <c r="B43" s="154"/>
      <c r="C43" s="154"/>
      <c r="D43" s="156"/>
      <c r="E43" s="156"/>
      <c r="F43" s="156"/>
      <c r="G43" s="156"/>
      <c r="H43" s="156"/>
      <c r="I43" s="156"/>
      <c r="J43" s="156"/>
      <c r="K43" s="155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</row>
    <row r="44" spans="1:31" ht="16.5">
      <c r="A44" s="153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</row>
    <row r="45" spans="1:31" ht="30.75">
      <c r="A45" s="157"/>
      <c r="B45" s="157"/>
      <c r="C45" s="1"/>
      <c r="D45" s="158" t="s">
        <v>64</v>
      </c>
      <c r="E45" s="158"/>
      <c r="F45" s="158"/>
      <c r="G45" s="158"/>
      <c r="H45" s="159" t="s">
        <v>65</v>
      </c>
      <c r="I45" s="160"/>
      <c r="J45" s="159"/>
      <c r="K45" s="159" t="s">
        <v>66</v>
      </c>
      <c r="L45" s="159"/>
      <c r="M45" s="159"/>
      <c r="N45" s="161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</row>
    <row r="46" spans="1:31" ht="30.75">
      <c r="A46" s="157"/>
      <c r="B46" s="157"/>
      <c r="C46" s="1"/>
      <c r="D46" s="1"/>
      <c r="E46" s="160"/>
      <c r="F46" s="160"/>
      <c r="G46" s="160"/>
      <c r="H46" s="162"/>
      <c r="I46" s="162"/>
      <c r="J46" s="163"/>
      <c r="K46" s="164"/>
      <c r="L46" s="159"/>
      <c r="M46" s="159"/>
      <c r="N46" s="4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</row>
    <row r="47" spans="1:31" ht="24">
      <c r="A47" s="157"/>
      <c r="B47" s="157"/>
      <c r="C47" s="1"/>
      <c r="D47" s="165"/>
      <c r="E47" s="166"/>
      <c r="F47" s="165"/>
      <c r="G47" s="165"/>
      <c r="H47" s="167"/>
      <c r="I47" s="167"/>
      <c r="J47" s="168"/>
      <c r="K47" s="169"/>
      <c r="L47" s="168"/>
      <c r="M47" s="166"/>
      <c r="N47" s="167"/>
      <c r="O47" s="167"/>
      <c r="P47" s="167"/>
      <c r="Q47" s="16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</row>
    <row r="48" spans="1:31" ht="30.75">
      <c r="A48" s="157"/>
      <c r="B48" s="1"/>
      <c r="C48" s="170" t="s">
        <v>67</v>
      </c>
      <c r="D48" s="1"/>
      <c r="E48" s="160"/>
      <c r="F48" s="160"/>
      <c r="G48" s="160"/>
      <c r="H48" s="162"/>
      <c r="I48" s="162"/>
      <c r="J48" s="163"/>
      <c r="K48" s="164"/>
      <c r="L48" s="159"/>
      <c r="M48" s="159"/>
      <c r="N48" s="4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</row>
    <row r="49" spans="1:31" ht="30.75">
      <c r="A49" s="157"/>
      <c r="B49" s="1"/>
      <c r="C49" s="1"/>
      <c r="D49" s="1"/>
      <c r="E49" s="160"/>
      <c r="F49" s="160"/>
      <c r="G49" s="160"/>
      <c r="H49" s="162"/>
      <c r="I49" s="162"/>
      <c r="J49" s="171"/>
      <c r="K49" s="164"/>
      <c r="L49" s="159"/>
      <c r="M49" s="159"/>
      <c r="N49" s="4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</row>
    <row r="50" spans="1:31" ht="30.75">
      <c r="A50" s="157"/>
      <c r="B50" s="157"/>
      <c r="C50" s="1"/>
      <c r="D50" s="158" t="s">
        <v>68</v>
      </c>
      <c r="E50" s="158"/>
      <c r="F50" s="172"/>
      <c r="G50" s="172"/>
      <c r="H50" s="159" t="s">
        <v>65</v>
      </c>
      <c r="I50" s="160"/>
      <c r="J50" s="159"/>
      <c r="K50" s="159" t="s">
        <v>69</v>
      </c>
      <c r="L50" s="159"/>
      <c r="M50" s="159"/>
      <c r="N50" s="4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</row>
    <row r="51" spans="1:31" ht="24">
      <c r="A51" s="157"/>
      <c r="B51" s="157"/>
      <c r="C51" s="173"/>
      <c r="D51" s="173"/>
      <c r="E51" s="173"/>
      <c r="F51" s="174"/>
      <c r="G51" s="174"/>
      <c r="H51" s="173"/>
      <c r="I51" s="173"/>
      <c r="J51" s="173"/>
      <c r="K51" s="173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</row>
    <row r="52" spans="1:31" ht="16.5">
      <c r="A52" s="157"/>
      <c r="B52" s="157"/>
      <c r="C52" s="157"/>
      <c r="D52" s="157"/>
      <c r="E52" s="157"/>
      <c r="F52" s="175"/>
      <c r="G52" s="175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</row>
    <row r="53" spans="1:31" ht="16.5">
      <c r="A53" s="157"/>
      <c r="B53" s="157"/>
      <c r="C53" s="157"/>
      <c r="D53" s="157"/>
      <c r="E53" s="157"/>
      <c r="F53" s="176"/>
      <c r="G53" s="176"/>
      <c r="H53" s="177"/>
      <c r="I53" s="17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</row>
    <row r="54" spans="1:31" ht="16.5">
      <c r="A54" s="157"/>
      <c r="B54" s="178"/>
      <c r="C54" s="1"/>
      <c r="D54" s="1"/>
      <c r="E54" s="1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</row>
    <row r="55" spans="1:31" ht="30.75">
      <c r="A55" s="157"/>
      <c r="B55" s="179" t="s">
        <v>74</v>
      </c>
      <c r="C55" s="180"/>
      <c r="D55" s="181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</row>
    <row r="56" spans="1:31" ht="26.25">
      <c r="A56" s="157"/>
      <c r="B56" s="180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</row>
    <row r="57" spans="1:31" ht="30.75">
      <c r="A57" s="157"/>
      <c r="B57" s="179" t="s">
        <v>75</v>
      </c>
      <c r="C57" s="180"/>
      <c r="D57" s="180"/>
      <c r="E57" s="182"/>
      <c r="F57" s="182"/>
      <c r="G57" s="182"/>
      <c r="H57" s="182"/>
      <c r="I57" s="182"/>
      <c r="J57" s="182"/>
      <c r="K57" s="182"/>
      <c r="L57" s="182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</row>
    <row r="58" spans="1:31" ht="26.25">
      <c r="A58" s="157"/>
      <c r="B58" s="180"/>
      <c r="C58" s="180"/>
      <c r="D58" s="183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</row>
    <row r="59" spans="1:31" ht="28.5">
      <c r="A59" s="157"/>
      <c r="B59" s="184">
        <v>43868</v>
      </c>
      <c r="C59" s="180"/>
      <c r="D59" s="185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</row>
    <row r="60" spans="1:31" ht="28.5">
      <c r="A60" s="157"/>
      <c r="B60" s="180"/>
      <c r="C60" s="180"/>
      <c r="D60" s="185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</row>
    <row r="61" spans="1:31" ht="28.5">
      <c r="A61" s="157"/>
      <c r="B61" s="187" t="s">
        <v>72</v>
      </c>
      <c r="C61" s="187"/>
      <c r="D61" s="182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</row>
  </sheetData>
  <sheetProtection selectLockedCells="1" selectUnlockedCells="1"/>
  <mergeCells count="26">
    <mergeCell ref="A2:AE2"/>
    <mergeCell ref="K5:P5"/>
    <mergeCell ref="Q5:AB5"/>
    <mergeCell ref="A6:A7"/>
    <mergeCell ref="B6:B7"/>
    <mergeCell ref="C6:C7"/>
    <mergeCell ref="D6:D7"/>
    <mergeCell ref="E6:E7"/>
    <mergeCell ref="F6:F7"/>
    <mergeCell ref="G6:G7"/>
    <mergeCell ref="H6:J6"/>
    <mergeCell ref="K6:M6"/>
    <mergeCell ref="N6:P6"/>
    <mergeCell ref="Q6:S6"/>
    <mergeCell ref="T6:V6"/>
    <mergeCell ref="W6:Y6"/>
    <mergeCell ref="Z6:AB6"/>
    <mergeCell ref="AC6:AE6"/>
    <mergeCell ref="B9:AE9"/>
    <mergeCell ref="B12:G12"/>
    <mergeCell ref="B14:AE14"/>
    <mergeCell ref="B21:AE21"/>
    <mergeCell ref="B30:AE30"/>
    <mergeCell ref="B32:G32"/>
    <mergeCell ref="D45:G45"/>
    <mergeCell ref="D50:E50"/>
  </mergeCells>
  <printOptions/>
  <pageMargins left="0.19652777777777777" right="0.19652777777777777" top="0.7875" bottom="0.78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1"/>
  <sheetViews>
    <sheetView zoomScale="41" zoomScaleNormal="41" zoomScaleSheetLayoutView="42" workbookViewId="0" topLeftCell="O16">
      <selection activeCell="A73" sqref="A73"/>
    </sheetView>
  </sheetViews>
  <sheetFormatPr defaultColWidth="9.140625" defaultRowHeight="12.75"/>
  <cols>
    <col min="1" max="1" width="11.421875" style="0" customWidth="1"/>
    <col min="2" max="2" width="45.8515625" style="0" customWidth="1"/>
    <col min="3" max="3" width="25.421875" style="0" customWidth="1"/>
    <col min="4" max="4" width="29.421875" style="0" customWidth="1"/>
    <col min="5" max="5" width="33.7109375" style="0" customWidth="1"/>
    <col min="6" max="6" width="22.421875" style="0" customWidth="1"/>
    <col min="7" max="7" width="22.7109375" style="0" customWidth="1"/>
    <col min="8" max="8" width="29.7109375" style="0" customWidth="1"/>
    <col min="9" max="10" width="11.421875" style="0" customWidth="1"/>
    <col min="11" max="11" width="30.8515625" style="0" customWidth="1"/>
    <col min="12" max="12" width="29.421875" style="0" customWidth="1"/>
    <col min="13" max="13" width="11.421875" style="0" customWidth="1"/>
    <col min="14" max="14" width="28.421875" style="0" customWidth="1"/>
    <col min="15" max="15" width="28.7109375" style="0" customWidth="1"/>
    <col min="16" max="16" width="11.421875" style="0" customWidth="1"/>
    <col min="17" max="17" width="29.140625" style="0" customWidth="1"/>
    <col min="18" max="18" width="25.8515625" style="0" customWidth="1"/>
    <col min="19" max="19" width="11.421875" style="0" customWidth="1"/>
    <col min="20" max="20" width="32.7109375" style="0" customWidth="1"/>
    <col min="21" max="21" width="25.8515625" style="0" customWidth="1"/>
    <col min="22" max="28" width="11.421875" style="0" customWidth="1"/>
    <col min="29" max="29" width="35.421875" style="0" customWidth="1"/>
    <col min="30" max="30" width="23.421875" style="0" customWidth="1"/>
    <col min="31" max="16384" width="11.421875" style="0" customWidth="1"/>
  </cols>
  <sheetData>
    <row r="1" spans="1:31" ht="23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62.25" customHeight="1">
      <c r="A2" s="2" t="s">
        <v>76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8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1.75">
      <c r="A5" s="5"/>
      <c r="B5" s="6"/>
      <c r="C5" s="6"/>
      <c r="D5" s="6"/>
      <c r="E5" s="6"/>
      <c r="F5" s="6"/>
      <c r="G5" s="6"/>
      <c r="H5" s="6"/>
      <c r="I5" s="6"/>
      <c r="J5" s="6"/>
      <c r="K5" s="7" t="s">
        <v>1</v>
      </c>
      <c r="L5" s="7"/>
      <c r="M5" s="7"/>
      <c r="N5" s="7"/>
      <c r="O5" s="7"/>
      <c r="P5" s="7"/>
      <c r="Q5" s="8" t="s">
        <v>2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9"/>
      <c r="AD5" s="10" t="s">
        <v>3</v>
      </c>
      <c r="AE5" s="11"/>
    </row>
    <row r="6" spans="1:31" ht="159.75" customHeight="1">
      <c r="A6" s="12" t="s">
        <v>4</v>
      </c>
      <c r="B6" s="13" t="s">
        <v>5</v>
      </c>
      <c r="C6" s="13" t="s">
        <v>6</v>
      </c>
      <c r="D6" s="14" t="s">
        <v>7</v>
      </c>
      <c r="E6" s="15" t="s">
        <v>8</v>
      </c>
      <c r="F6" s="15" t="s">
        <v>9</v>
      </c>
      <c r="G6" s="16" t="s">
        <v>10</v>
      </c>
      <c r="H6" s="17" t="s">
        <v>11</v>
      </c>
      <c r="I6" s="17"/>
      <c r="J6" s="17"/>
      <c r="K6" s="18" t="s">
        <v>12</v>
      </c>
      <c r="L6" s="18"/>
      <c r="M6" s="18"/>
      <c r="N6" s="19" t="s">
        <v>13</v>
      </c>
      <c r="O6" s="19"/>
      <c r="P6" s="19"/>
      <c r="Q6" s="20" t="s">
        <v>14</v>
      </c>
      <c r="R6" s="20"/>
      <c r="S6" s="20"/>
      <c r="T6" s="21" t="s">
        <v>15</v>
      </c>
      <c r="U6" s="21"/>
      <c r="V6" s="21"/>
      <c r="W6" s="22" t="s">
        <v>16</v>
      </c>
      <c r="X6" s="22"/>
      <c r="Y6" s="22"/>
      <c r="Z6" s="23" t="s">
        <v>17</v>
      </c>
      <c r="AA6" s="23"/>
      <c r="AB6" s="23"/>
      <c r="AC6" s="24" t="s">
        <v>18</v>
      </c>
      <c r="AD6" s="24"/>
      <c r="AE6" s="24"/>
    </row>
    <row r="7" spans="1:31" ht="153">
      <c r="A7" s="12"/>
      <c r="B7" s="13"/>
      <c r="C7" s="13"/>
      <c r="D7" s="14"/>
      <c r="E7" s="15"/>
      <c r="F7" s="15"/>
      <c r="G7" s="16"/>
      <c r="H7" s="25" t="s">
        <v>19</v>
      </c>
      <c r="I7" s="26" t="s">
        <v>20</v>
      </c>
      <c r="J7" s="27" t="s">
        <v>21</v>
      </c>
      <c r="K7" s="28" t="s">
        <v>22</v>
      </c>
      <c r="L7" s="26" t="s">
        <v>20</v>
      </c>
      <c r="M7" s="28" t="s">
        <v>21</v>
      </c>
      <c r="N7" s="29" t="s">
        <v>19</v>
      </c>
      <c r="O7" s="26" t="s">
        <v>20</v>
      </c>
      <c r="P7" s="29" t="s">
        <v>21</v>
      </c>
      <c r="Q7" s="12" t="s">
        <v>22</v>
      </c>
      <c r="R7" s="30" t="s">
        <v>20</v>
      </c>
      <c r="S7" s="31" t="s">
        <v>21</v>
      </c>
      <c r="T7" s="28" t="s">
        <v>23</v>
      </c>
      <c r="U7" s="32" t="s">
        <v>20</v>
      </c>
      <c r="V7" s="33" t="s">
        <v>21</v>
      </c>
      <c r="W7" s="34" t="s">
        <v>23</v>
      </c>
      <c r="X7" s="35" t="s">
        <v>20</v>
      </c>
      <c r="Y7" s="34" t="s">
        <v>21</v>
      </c>
      <c r="Z7" s="34" t="s">
        <v>23</v>
      </c>
      <c r="AA7" s="35" t="s">
        <v>20</v>
      </c>
      <c r="AB7" s="36" t="s">
        <v>21</v>
      </c>
      <c r="AC7" s="28" t="s">
        <v>24</v>
      </c>
      <c r="AD7" s="32" t="s">
        <v>20</v>
      </c>
      <c r="AE7" s="28" t="s">
        <v>21</v>
      </c>
    </row>
    <row r="8" spans="1:31" ht="21.75">
      <c r="A8" s="37">
        <v>1</v>
      </c>
      <c r="B8" s="38">
        <v>2</v>
      </c>
      <c r="C8" s="38">
        <v>3</v>
      </c>
      <c r="D8" s="39">
        <v>4</v>
      </c>
      <c r="E8" s="40">
        <v>5</v>
      </c>
      <c r="F8" s="40">
        <v>6</v>
      </c>
      <c r="G8" s="41">
        <v>7</v>
      </c>
      <c r="H8" s="42">
        <v>8</v>
      </c>
      <c r="I8" s="43">
        <v>9</v>
      </c>
      <c r="J8" s="44">
        <v>10</v>
      </c>
      <c r="K8" s="42">
        <v>11</v>
      </c>
      <c r="L8" s="38">
        <v>12</v>
      </c>
      <c r="M8" s="45">
        <v>13</v>
      </c>
      <c r="N8" s="44">
        <v>14</v>
      </c>
      <c r="O8" s="38">
        <v>15</v>
      </c>
      <c r="P8" s="44">
        <v>16</v>
      </c>
      <c r="Q8" s="38">
        <v>17</v>
      </c>
      <c r="R8" s="43">
        <v>18</v>
      </c>
      <c r="S8" s="38">
        <v>19</v>
      </c>
      <c r="T8" s="46">
        <v>20</v>
      </c>
      <c r="U8" s="47">
        <v>21</v>
      </c>
      <c r="V8" s="48">
        <v>22</v>
      </c>
      <c r="W8" s="49">
        <v>23</v>
      </c>
      <c r="X8" s="50">
        <v>24</v>
      </c>
      <c r="Y8" s="49">
        <v>25</v>
      </c>
      <c r="Z8" s="49">
        <v>26</v>
      </c>
      <c r="AA8" s="50">
        <v>27</v>
      </c>
      <c r="AB8" s="51">
        <v>28</v>
      </c>
      <c r="AC8" s="52">
        <v>23</v>
      </c>
      <c r="AD8" s="47">
        <v>24</v>
      </c>
      <c r="AE8" s="37">
        <v>25</v>
      </c>
    </row>
    <row r="9" spans="1:31" ht="28.5">
      <c r="A9" s="53" t="s">
        <v>25</v>
      </c>
      <c r="B9" s="54" t="s">
        <v>26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</row>
    <row r="10" spans="1:31" ht="26.25">
      <c r="A10" s="55"/>
      <c r="B10" s="56"/>
      <c r="C10" s="57"/>
      <c r="D10" s="57"/>
      <c r="E10" s="57"/>
      <c r="F10" s="58"/>
      <c r="G10" s="57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>
        <f aca="true" t="shared" si="0" ref="AC10:AC12">H10+N10-T10-Z10</f>
        <v>0</v>
      </c>
      <c r="AD10" s="59">
        <f aca="true" t="shared" si="1" ref="AD10:AD12">I10+Q10-U10-AA10</f>
        <v>0</v>
      </c>
      <c r="AE10" s="60">
        <f aca="true" t="shared" si="2" ref="AE10:AE12">J10+R10-V10-AB10</f>
        <v>0</v>
      </c>
    </row>
    <row r="11" spans="1:31" ht="26.25">
      <c r="A11" s="61"/>
      <c r="B11" s="62"/>
      <c r="C11" s="63"/>
      <c r="D11" s="63"/>
      <c r="E11" s="63"/>
      <c r="F11" s="63"/>
      <c r="G11" s="63"/>
      <c r="H11" s="64"/>
      <c r="I11" s="64"/>
      <c r="J11" s="64"/>
      <c r="K11" s="64"/>
      <c r="L11" s="64"/>
      <c r="M11" s="64"/>
      <c r="N11" s="59"/>
      <c r="O11" s="59"/>
      <c r="P11" s="59"/>
      <c r="Q11" s="64"/>
      <c r="R11" s="64"/>
      <c r="S11" s="64"/>
      <c r="T11" s="59"/>
      <c r="U11" s="59"/>
      <c r="V11" s="59"/>
      <c r="W11" s="64"/>
      <c r="X11" s="64"/>
      <c r="Y11" s="64"/>
      <c r="Z11" s="59"/>
      <c r="AA11" s="59"/>
      <c r="AB11" s="59"/>
      <c r="AC11" s="59">
        <f t="shared" si="0"/>
        <v>0</v>
      </c>
      <c r="AD11" s="59">
        <f t="shared" si="1"/>
        <v>0</v>
      </c>
      <c r="AE11" s="60">
        <f t="shared" si="2"/>
        <v>0</v>
      </c>
    </row>
    <row r="12" spans="1:31" ht="26.25">
      <c r="A12" s="65"/>
      <c r="B12" s="66" t="s">
        <v>27</v>
      </c>
      <c r="C12" s="66"/>
      <c r="D12" s="66"/>
      <c r="E12" s="66"/>
      <c r="F12" s="66"/>
      <c r="G12" s="66"/>
      <c r="H12" s="67"/>
      <c r="I12" s="67"/>
      <c r="J12" s="67"/>
      <c r="K12" s="67"/>
      <c r="L12" s="67"/>
      <c r="M12" s="67"/>
      <c r="N12" s="68"/>
      <c r="O12" s="68"/>
      <c r="P12" s="68"/>
      <c r="Q12" s="67"/>
      <c r="R12" s="67"/>
      <c r="S12" s="67"/>
      <c r="T12" s="68"/>
      <c r="U12" s="68"/>
      <c r="V12" s="68"/>
      <c r="W12" s="67"/>
      <c r="X12" s="67"/>
      <c r="Y12" s="67"/>
      <c r="Z12" s="68"/>
      <c r="AA12" s="68"/>
      <c r="AB12" s="68"/>
      <c r="AC12" s="68">
        <f t="shared" si="0"/>
        <v>0</v>
      </c>
      <c r="AD12" s="68">
        <f t="shared" si="1"/>
        <v>0</v>
      </c>
      <c r="AE12" s="69">
        <f t="shared" si="2"/>
        <v>0</v>
      </c>
    </row>
    <row r="13" spans="1:31" ht="26.25">
      <c r="A13" s="70"/>
      <c r="B13" s="71" t="s">
        <v>28</v>
      </c>
      <c r="C13" s="72"/>
      <c r="D13" s="73"/>
      <c r="E13" s="73"/>
      <c r="F13" s="73"/>
      <c r="G13" s="73"/>
      <c r="H13" s="74">
        <f>SUM(H10:H12)</f>
        <v>0</v>
      </c>
      <c r="I13" s="74">
        <f>SUM(I10:I12)</f>
        <v>0</v>
      </c>
      <c r="J13" s="74">
        <f>SUM(J10:J12)</f>
        <v>0</v>
      </c>
      <c r="K13" s="74">
        <f>SUM(K10:K12)</f>
        <v>0</v>
      </c>
      <c r="L13" s="74">
        <f>SUM(L10:L12)</f>
        <v>0</v>
      </c>
      <c r="M13" s="74">
        <f>SUM(M10:M12)</f>
        <v>0</v>
      </c>
      <c r="N13" s="74">
        <f>SUM(N10:N12)</f>
        <v>0</v>
      </c>
      <c r="O13" s="74">
        <f>SUM(O10:O12)</f>
        <v>0</v>
      </c>
      <c r="P13" s="74">
        <f>SUM(P10:P12)</f>
        <v>0</v>
      </c>
      <c r="Q13" s="74">
        <f>SUM(Q10:Q12)</f>
        <v>0</v>
      </c>
      <c r="R13" s="74">
        <f>SUM(R10:R12)</f>
        <v>0</v>
      </c>
      <c r="S13" s="74">
        <f>SUM(S10:S12)</f>
        <v>0</v>
      </c>
      <c r="T13" s="74">
        <f>SUM(T10:T12)</f>
        <v>0</v>
      </c>
      <c r="U13" s="74">
        <f>SUM(U10:U12)</f>
        <v>0</v>
      </c>
      <c r="V13" s="74">
        <f>SUM(V10:V12)</f>
        <v>0</v>
      </c>
      <c r="W13" s="74">
        <f>SUM(W10:W12)</f>
        <v>0</v>
      </c>
      <c r="X13" s="74">
        <f>SUM(X10:X12)</f>
        <v>0</v>
      </c>
      <c r="Y13" s="74">
        <f>SUM(Y10:Y12)</f>
        <v>0</v>
      </c>
      <c r="Z13" s="74">
        <f>SUM(Z10:Z12)</f>
        <v>0</v>
      </c>
      <c r="AA13" s="74">
        <f>SUM(AA10:AA12)</f>
        <v>0</v>
      </c>
      <c r="AB13" s="74">
        <f>SUM(AB10:AB12)</f>
        <v>0</v>
      </c>
      <c r="AC13" s="74">
        <f>SUM(AC10:AC12)</f>
        <v>0</v>
      </c>
      <c r="AD13" s="74">
        <f>SUM(AD10:AD12)</f>
        <v>0</v>
      </c>
      <c r="AE13" s="75">
        <f>SUM(AE10:AE12)</f>
        <v>0</v>
      </c>
    </row>
    <row r="14" spans="1:31" ht="28.5">
      <c r="A14" s="53" t="s">
        <v>29</v>
      </c>
      <c r="B14" s="76" t="s">
        <v>30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</row>
    <row r="15" spans="1:31" ht="75">
      <c r="A15" s="77" t="s">
        <v>31</v>
      </c>
      <c r="B15" s="78" t="s">
        <v>44</v>
      </c>
      <c r="C15" s="88" t="s">
        <v>45</v>
      </c>
      <c r="D15" s="80">
        <v>13275000</v>
      </c>
      <c r="E15" s="87" t="s">
        <v>42</v>
      </c>
      <c r="F15" s="89">
        <v>43936</v>
      </c>
      <c r="G15" s="83"/>
      <c r="H15" s="80">
        <v>13194000</v>
      </c>
      <c r="I15" s="80"/>
      <c r="J15" s="80"/>
      <c r="K15" s="80"/>
      <c r="L15" s="84">
        <v>99213.83</v>
      </c>
      <c r="M15" s="80"/>
      <c r="N15" s="80"/>
      <c r="O15" s="84">
        <f>99305.85+99213.83</f>
        <v>198519.68</v>
      </c>
      <c r="P15" s="80"/>
      <c r="Q15" s="80"/>
      <c r="R15" s="80">
        <f aca="true" t="shared" si="3" ref="R15:R16">L15</f>
        <v>99213.83</v>
      </c>
      <c r="S15" s="80"/>
      <c r="T15" s="80"/>
      <c r="U15" s="80">
        <f aca="true" t="shared" si="4" ref="U15:U16">O15</f>
        <v>198519.68</v>
      </c>
      <c r="V15" s="80"/>
      <c r="W15" s="80"/>
      <c r="X15" s="80"/>
      <c r="Y15" s="80"/>
      <c r="Z15" s="80"/>
      <c r="AA15" s="80"/>
      <c r="AB15" s="80"/>
      <c r="AC15" s="85">
        <f aca="true" t="shared" si="5" ref="AC15:AC16">H15+N15-T15</f>
        <v>13194000</v>
      </c>
      <c r="AD15" s="80"/>
      <c r="AE15" s="80"/>
    </row>
    <row r="16" spans="1:31" ht="106.5" customHeight="1">
      <c r="A16" s="77" t="s">
        <v>35</v>
      </c>
      <c r="B16" s="78" t="s">
        <v>47</v>
      </c>
      <c r="C16" s="79" t="s">
        <v>33</v>
      </c>
      <c r="D16" s="80">
        <v>50800000</v>
      </c>
      <c r="E16" s="87" t="s">
        <v>38</v>
      </c>
      <c r="F16" s="89">
        <v>44132</v>
      </c>
      <c r="G16" s="83"/>
      <c r="H16" s="80">
        <v>29600000</v>
      </c>
      <c r="I16" s="80"/>
      <c r="J16" s="80"/>
      <c r="K16" s="80"/>
      <c r="L16" s="84">
        <v>228113.85</v>
      </c>
      <c r="M16" s="80"/>
      <c r="N16" s="80"/>
      <c r="O16" s="84">
        <f>234217.53+228113.85</f>
        <v>462331.38</v>
      </c>
      <c r="P16" s="80"/>
      <c r="Q16" s="80"/>
      <c r="R16" s="80">
        <f t="shared" si="3"/>
        <v>228113.85</v>
      </c>
      <c r="S16" s="80"/>
      <c r="T16" s="80"/>
      <c r="U16" s="80">
        <f t="shared" si="4"/>
        <v>462331.38</v>
      </c>
      <c r="V16" s="80"/>
      <c r="W16" s="80"/>
      <c r="X16" s="80"/>
      <c r="Y16" s="80"/>
      <c r="Z16" s="80"/>
      <c r="AA16" s="80"/>
      <c r="AB16" s="80"/>
      <c r="AC16" s="85">
        <f t="shared" si="5"/>
        <v>29600000</v>
      </c>
      <c r="AD16" s="80"/>
      <c r="AE16" s="80"/>
    </row>
    <row r="17" spans="1:31" ht="30.75">
      <c r="A17" s="77"/>
      <c r="B17" s="78"/>
      <c r="C17" s="88"/>
      <c r="D17" s="80"/>
      <c r="E17" s="87"/>
      <c r="F17" s="82"/>
      <c r="G17" s="83"/>
      <c r="H17" s="80"/>
      <c r="I17" s="80"/>
      <c r="J17" s="80"/>
      <c r="K17" s="80"/>
      <c r="L17" s="84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5"/>
      <c r="AD17" s="80"/>
      <c r="AE17" s="80"/>
    </row>
    <row r="18" spans="1:31" ht="30.75">
      <c r="A18" s="77"/>
      <c r="B18" s="78"/>
      <c r="C18" s="88"/>
      <c r="D18" s="80"/>
      <c r="E18" s="87"/>
      <c r="F18" s="89"/>
      <c r="G18" s="83"/>
      <c r="H18" s="80"/>
      <c r="I18" s="80"/>
      <c r="J18" s="80"/>
      <c r="K18" s="80"/>
      <c r="L18" s="84"/>
      <c r="M18" s="80"/>
      <c r="N18" s="80"/>
      <c r="O18" s="84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5"/>
      <c r="AD18" s="80"/>
      <c r="AE18" s="80"/>
    </row>
    <row r="19" spans="1:31" ht="30.75">
      <c r="A19" s="77"/>
      <c r="B19" s="78"/>
      <c r="C19" s="79"/>
      <c r="D19" s="80"/>
      <c r="E19" s="87"/>
      <c r="F19" s="89"/>
      <c r="G19" s="83"/>
      <c r="H19" s="80"/>
      <c r="I19" s="80"/>
      <c r="J19" s="80"/>
      <c r="K19" s="80"/>
      <c r="L19" s="84"/>
      <c r="M19" s="80"/>
      <c r="N19" s="80"/>
      <c r="O19" s="84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5"/>
      <c r="AD19" s="80"/>
      <c r="AE19" s="80"/>
    </row>
    <row r="20" spans="1:31" ht="30.75">
      <c r="A20" s="90"/>
      <c r="B20" s="91" t="s">
        <v>48</v>
      </c>
      <c r="C20" s="74"/>
      <c r="D20" s="92">
        <f>SUM(D15:D19)</f>
        <v>64075000</v>
      </c>
      <c r="E20" s="74"/>
      <c r="F20" s="74"/>
      <c r="G20" s="74"/>
      <c r="H20" s="92">
        <f>SUM(H15:H19)</f>
        <v>42794000</v>
      </c>
      <c r="I20" s="92">
        <f>SUM(I15:I19)</f>
        <v>0</v>
      </c>
      <c r="J20" s="92">
        <f>SUM(J15:J19)</f>
        <v>0</v>
      </c>
      <c r="K20" s="92">
        <f>SUM(K15:K19)</f>
        <v>0</v>
      </c>
      <c r="L20" s="92">
        <f>SUM(L15:L19)</f>
        <v>327327.68</v>
      </c>
      <c r="M20" s="92">
        <f>SUM(M15:M19)</f>
        <v>0</v>
      </c>
      <c r="N20" s="92">
        <f>SUM(N15:N19)</f>
        <v>0</v>
      </c>
      <c r="O20" s="92">
        <f>SUM(O15:O19)</f>
        <v>660851.06</v>
      </c>
      <c r="P20" s="92">
        <f>SUM(P15:P19)</f>
        <v>0</v>
      </c>
      <c r="Q20" s="92">
        <f>SUM(Q15:Q19)</f>
        <v>0</v>
      </c>
      <c r="R20" s="92">
        <f>SUM(R15:R19)</f>
        <v>327327.68</v>
      </c>
      <c r="S20" s="92">
        <f>SUM(S15:S19)</f>
        <v>0</v>
      </c>
      <c r="T20" s="92">
        <f>SUM(T15:T19)</f>
        <v>0</v>
      </c>
      <c r="U20" s="92">
        <f>SUM(U15:U19)</f>
        <v>660851.06</v>
      </c>
      <c r="V20" s="92">
        <f>SUM(V15:V19)</f>
        <v>0</v>
      </c>
      <c r="W20" s="92">
        <f>SUM(W15:W19)</f>
        <v>0</v>
      </c>
      <c r="X20" s="92">
        <f>SUM(X15:X19)</f>
        <v>0</v>
      </c>
      <c r="Y20" s="92">
        <f>SUM(Y15:Y19)</f>
        <v>0</v>
      </c>
      <c r="Z20" s="92">
        <f>SUM(Z15:Z19)</f>
        <v>0</v>
      </c>
      <c r="AA20" s="92">
        <f>SUM(AA15:AA19)</f>
        <v>0</v>
      </c>
      <c r="AB20" s="92">
        <f>SUM(AB15:AB19)</f>
        <v>0</v>
      </c>
      <c r="AC20" s="92">
        <f>SUM(AC15:AC19)</f>
        <v>42794000</v>
      </c>
      <c r="AD20" s="92">
        <f>SUM(AD15:AD19)</f>
        <v>0</v>
      </c>
      <c r="AE20" s="92">
        <f>SUM(AE15:AE19)</f>
        <v>0</v>
      </c>
    </row>
    <row r="21" spans="1:31" ht="28.5" customHeight="1">
      <c r="A21" s="93" t="s">
        <v>49</v>
      </c>
      <c r="B21" s="76" t="s">
        <v>50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</row>
    <row r="22" spans="1:31" ht="26.25">
      <c r="A22" s="94"/>
      <c r="B22" s="95" t="s">
        <v>51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7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8"/>
    </row>
    <row r="23" spans="1:31" ht="30.75">
      <c r="A23" s="99"/>
      <c r="B23" s="100"/>
      <c r="C23" s="101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3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4"/>
    </row>
    <row r="24" spans="1:31" ht="30.75">
      <c r="A24" s="105"/>
      <c r="B24" s="106" t="s">
        <v>52</v>
      </c>
      <c r="C24" s="107"/>
      <c r="D24" s="108">
        <f>D23</f>
        <v>0</v>
      </c>
      <c r="E24" s="108"/>
      <c r="F24" s="108"/>
      <c r="G24" s="108"/>
      <c r="H24" s="108">
        <f>SUM(H23:H23)</f>
        <v>0</v>
      </c>
      <c r="I24" s="108">
        <f>SUM(I23:I23)</f>
        <v>0</v>
      </c>
      <c r="J24" s="108">
        <f>SUM(J23:J23)</f>
        <v>0</v>
      </c>
      <c r="K24" s="108">
        <f>SUM(K23:K23)</f>
        <v>0</v>
      </c>
      <c r="L24" s="108">
        <f>SUM(L23:L23)</f>
        <v>0</v>
      </c>
      <c r="M24" s="108">
        <f>SUM(M23:M23)</f>
        <v>0</v>
      </c>
      <c r="N24" s="108">
        <f>SUM(N23:N23)</f>
        <v>0</v>
      </c>
      <c r="O24" s="108">
        <f>SUM(O23:O23)</f>
        <v>0</v>
      </c>
      <c r="P24" s="108">
        <f>SUM(P23:P23)</f>
        <v>0</v>
      </c>
      <c r="Q24" s="108">
        <f>SUM(Q23:Q23)</f>
        <v>0</v>
      </c>
      <c r="R24" s="108">
        <f>SUM(R23:R23)</f>
        <v>0</v>
      </c>
      <c r="S24" s="108">
        <f>SUM(S23:S23)</f>
        <v>0</v>
      </c>
      <c r="T24" s="108">
        <f>SUM(T23:T23)</f>
        <v>0</v>
      </c>
      <c r="U24" s="108">
        <f>SUM(U23:U23)</f>
        <v>0</v>
      </c>
      <c r="V24" s="108">
        <f>SUM(V23:V23)</f>
        <v>0</v>
      </c>
      <c r="W24" s="108">
        <f>SUM(W23:W23)</f>
        <v>0</v>
      </c>
      <c r="X24" s="108">
        <f>SUM(X23:X23)</f>
        <v>0</v>
      </c>
      <c r="Y24" s="108">
        <f>SUM(Y23:Y23)</f>
        <v>0</v>
      </c>
      <c r="Z24" s="108">
        <f>SUM(Z23:Z23)</f>
        <v>0</v>
      </c>
      <c r="AA24" s="108">
        <f>SUM(AA23:AA23)</f>
        <v>0</v>
      </c>
      <c r="AB24" s="108">
        <f>SUM(AB23:AB23)</f>
        <v>0</v>
      </c>
      <c r="AC24" s="108">
        <f>SUM(AC23:AC23)</f>
        <v>0</v>
      </c>
      <c r="AD24" s="108">
        <f>SUM(AD23:AD23)</f>
        <v>0</v>
      </c>
      <c r="AE24" s="109">
        <f>SUM(AE23:AE23)</f>
        <v>0</v>
      </c>
    </row>
    <row r="25" spans="1:31" ht="30.75">
      <c r="A25" s="110"/>
      <c r="B25" s="111" t="s">
        <v>53</v>
      </c>
      <c r="C25" s="112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4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5"/>
    </row>
    <row r="26" spans="1:31" ht="36.75" customHeight="1">
      <c r="A26" s="99"/>
      <c r="B26" s="116"/>
      <c r="C26" s="117"/>
      <c r="D26" s="118"/>
      <c r="E26" s="87"/>
      <c r="F26" s="82"/>
      <c r="G26" s="102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119"/>
    </row>
    <row r="27" spans="1:31" ht="30.75">
      <c r="A27" s="99"/>
      <c r="B27" s="120" t="s">
        <v>57</v>
      </c>
      <c r="C27" s="101"/>
      <c r="D27" s="121">
        <f>D26</f>
        <v>0</v>
      </c>
      <c r="E27" s="122"/>
      <c r="F27" s="122"/>
      <c r="G27" s="122"/>
      <c r="H27" s="121">
        <f>SUM(H26)</f>
        <v>0</v>
      </c>
      <c r="I27" s="121">
        <f>SUM(I26)</f>
        <v>0</v>
      </c>
      <c r="J27" s="121">
        <f>SUM(J26)</f>
        <v>0</v>
      </c>
      <c r="K27" s="121">
        <f>SUM(K26)</f>
        <v>0</v>
      </c>
      <c r="L27" s="121">
        <f>SUM(L26)</f>
        <v>0</v>
      </c>
      <c r="M27" s="121">
        <f>SUM(M26)</f>
        <v>0</v>
      </c>
      <c r="N27" s="121">
        <f>SUM(N26)</f>
        <v>0</v>
      </c>
      <c r="O27" s="121">
        <f>SUM(O26)</f>
        <v>0</v>
      </c>
      <c r="P27" s="121">
        <f>SUM(P26)</f>
        <v>0</v>
      </c>
      <c r="Q27" s="121">
        <f>SUM(Q26)</f>
        <v>0</v>
      </c>
      <c r="R27" s="121">
        <f>SUM(R26)</f>
        <v>0</v>
      </c>
      <c r="S27" s="121">
        <f>SUM(S26)</f>
        <v>0</v>
      </c>
      <c r="T27" s="121">
        <f>SUM(T26)</f>
        <v>0</v>
      </c>
      <c r="U27" s="121">
        <f>SUM(U26)</f>
        <v>0</v>
      </c>
      <c r="V27" s="121">
        <f>SUM(V26)</f>
        <v>0</v>
      </c>
      <c r="W27" s="121">
        <f>SUM(W26)</f>
        <v>0</v>
      </c>
      <c r="X27" s="121">
        <f>SUM(X26)</f>
        <v>0</v>
      </c>
      <c r="Y27" s="121">
        <f>SUM(Y26)</f>
        <v>0</v>
      </c>
      <c r="Z27" s="121">
        <f>SUM(Z26)</f>
        <v>0</v>
      </c>
      <c r="AA27" s="121">
        <f>SUM(AA26)</f>
        <v>0</v>
      </c>
      <c r="AB27" s="121">
        <f>SUM(AB26)</f>
        <v>0</v>
      </c>
      <c r="AC27" s="121">
        <f>SUM(AC26)</f>
        <v>0</v>
      </c>
      <c r="AD27" s="121">
        <f>SUM(AD26)</f>
        <v>0</v>
      </c>
      <c r="AE27" s="123">
        <f>SUM(AE26)</f>
        <v>0</v>
      </c>
    </row>
    <row r="28" spans="1:31" ht="30.75">
      <c r="A28" s="124"/>
      <c r="B28" s="125"/>
      <c r="C28" s="126"/>
      <c r="D28" s="127"/>
      <c r="E28" s="128"/>
      <c r="F28" s="128"/>
      <c r="G28" s="128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30"/>
    </row>
    <row r="29" spans="1:31" ht="30.75">
      <c r="A29" s="131"/>
      <c r="B29" s="132" t="s">
        <v>58</v>
      </c>
      <c r="C29" s="133"/>
      <c r="D29" s="92">
        <f>D24+D27</f>
        <v>0</v>
      </c>
      <c r="E29" s="92"/>
      <c r="F29" s="92"/>
      <c r="G29" s="92"/>
      <c r="H29" s="92">
        <f>H24+H27</f>
        <v>0</v>
      </c>
      <c r="I29" s="92">
        <f>I24+I27</f>
        <v>0</v>
      </c>
      <c r="J29" s="92">
        <f>J24+J27</f>
        <v>0</v>
      </c>
      <c r="K29" s="92">
        <f>K24+K27</f>
        <v>0</v>
      </c>
      <c r="L29" s="92">
        <f>L24+L27</f>
        <v>0</v>
      </c>
      <c r="M29" s="92">
        <f>M24+M27</f>
        <v>0</v>
      </c>
      <c r="N29" s="92">
        <f>N24+N27</f>
        <v>0</v>
      </c>
      <c r="O29" s="92">
        <f>O24+O27</f>
        <v>0</v>
      </c>
      <c r="P29" s="92">
        <f>P24+P27</f>
        <v>0</v>
      </c>
      <c r="Q29" s="92">
        <f>Q24+Q27</f>
        <v>0</v>
      </c>
      <c r="R29" s="92">
        <f>R24+R27</f>
        <v>0</v>
      </c>
      <c r="S29" s="92">
        <f>S24+S27</f>
        <v>0</v>
      </c>
      <c r="T29" s="92">
        <f>T24+T27</f>
        <v>0</v>
      </c>
      <c r="U29" s="92">
        <f>U24+U27</f>
        <v>0</v>
      </c>
      <c r="V29" s="92">
        <f>V24+V27</f>
        <v>0</v>
      </c>
      <c r="W29" s="92">
        <f>W24+W27</f>
        <v>0</v>
      </c>
      <c r="X29" s="92">
        <f>X24+X27</f>
        <v>0</v>
      </c>
      <c r="Y29" s="92">
        <f>Y24+Y27</f>
        <v>0</v>
      </c>
      <c r="Z29" s="92">
        <f>Z24+Z27</f>
        <v>0</v>
      </c>
      <c r="AA29" s="92">
        <f>AA24+AA27</f>
        <v>0</v>
      </c>
      <c r="AB29" s="92">
        <f>AB24+AB27</f>
        <v>0</v>
      </c>
      <c r="AC29" s="92">
        <f>AC24+AC27</f>
        <v>0</v>
      </c>
      <c r="AD29" s="92">
        <f>AD24+AD27</f>
        <v>0</v>
      </c>
      <c r="AE29" s="134">
        <f>AE24+AE27</f>
        <v>0</v>
      </c>
    </row>
    <row r="30" spans="1:31" ht="28.5">
      <c r="A30" s="135" t="s">
        <v>59</v>
      </c>
      <c r="B30" s="136" t="s">
        <v>60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</row>
    <row r="31" spans="1:31" ht="26.25">
      <c r="A31" s="137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38"/>
    </row>
    <row r="32" spans="1:31" ht="26.25">
      <c r="A32" s="139"/>
      <c r="B32" s="140" t="s">
        <v>61</v>
      </c>
      <c r="C32" s="140"/>
      <c r="D32" s="140"/>
      <c r="E32" s="140"/>
      <c r="F32" s="140"/>
      <c r="G32" s="140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26"/>
      <c r="AD32" s="126"/>
      <c r="AE32" s="142"/>
    </row>
    <row r="33" spans="1:31" ht="30.75">
      <c r="A33" s="143"/>
      <c r="B33" s="144" t="s">
        <v>62</v>
      </c>
      <c r="C33" s="145"/>
      <c r="D33" s="146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8"/>
    </row>
    <row r="34" spans="1:31" ht="30.75">
      <c r="A34" s="149"/>
      <c r="B34" s="150" t="s">
        <v>63</v>
      </c>
      <c r="C34" s="151"/>
      <c r="D34" s="152">
        <f>D20+D29+D33</f>
        <v>64075000</v>
      </c>
      <c r="E34" s="152"/>
      <c r="F34" s="152"/>
      <c r="G34" s="152"/>
      <c r="H34" s="152">
        <f>H20+H29+H33</f>
        <v>42794000</v>
      </c>
      <c r="I34" s="152">
        <f>I20+I29+I33</f>
        <v>0</v>
      </c>
      <c r="J34" s="152">
        <f>J20+J29+J33</f>
        <v>0</v>
      </c>
      <c r="K34" s="152">
        <f>K20+K29+K33</f>
        <v>0</v>
      </c>
      <c r="L34" s="152">
        <f>L20+L29+L33</f>
        <v>327327.68</v>
      </c>
      <c r="M34" s="152">
        <f>M20+M29+M33</f>
        <v>0</v>
      </c>
      <c r="N34" s="152">
        <f>N20+N29+N33</f>
        <v>0</v>
      </c>
      <c r="O34" s="152">
        <f>O20+O29+O33</f>
        <v>660851.06</v>
      </c>
      <c r="P34" s="152">
        <f>P20+P29+P33</f>
        <v>0</v>
      </c>
      <c r="Q34" s="152">
        <f>Q20+Q29+Q33</f>
        <v>0</v>
      </c>
      <c r="R34" s="152">
        <f>R20+R29+R33</f>
        <v>327327.68</v>
      </c>
      <c r="S34" s="152">
        <f>S20+S29+S33</f>
        <v>0</v>
      </c>
      <c r="T34" s="152">
        <f>T20+T29+T33</f>
        <v>0</v>
      </c>
      <c r="U34" s="152">
        <f>U20+U29+U33</f>
        <v>660851.06</v>
      </c>
      <c r="V34" s="152">
        <f>V20+V29+V33</f>
        <v>0</v>
      </c>
      <c r="W34" s="152">
        <f>W20+W29+W33</f>
        <v>0</v>
      </c>
      <c r="X34" s="152">
        <f>X20+X29+X33</f>
        <v>0</v>
      </c>
      <c r="Y34" s="152">
        <f>Y20+Y29+Y33</f>
        <v>0</v>
      </c>
      <c r="Z34" s="152">
        <f>Z20+Z29+Z33</f>
        <v>0</v>
      </c>
      <c r="AA34" s="152">
        <f>AA20+AA29+AA33</f>
        <v>0</v>
      </c>
      <c r="AB34" s="152">
        <f>AB20+AB29+AB33</f>
        <v>0</v>
      </c>
      <c r="AC34" s="152">
        <f>AC20+AC29+AC33</f>
        <v>42794000</v>
      </c>
      <c r="AD34" s="152">
        <f>AD20+AD29+AD33</f>
        <v>0</v>
      </c>
      <c r="AE34" s="152">
        <f>AE20+AE29+AE33</f>
        <v>0</v>
      </c>
    </row>
    <row r="35" spans="1:31" ht="16.5">
      <c r="A35" s="153"/>
      <c r="B35" s="154"/>
      <c r="C35" s="154"/>
      <c r="D35" s="155"/>
      <c r="E35" s="156"/>
      <c r="F35" s="156"/>
      <c r="G35" s="156"/>
      <c r="H35" s="156"/>
      <c r="I35" s="156"/>
      <c r="J35" s="156"/>
      <c r="K35" s="155"/>
      <c r="L35" s="156"/>
      <c r="M35" s="156"/>
      <c r="N35" s="155"/>
      <c r="O35" s="156"/>
      <c r="P35" s="156"/>
      <c r="Q35" s="156"/>
      <c r="R35" s="156"/>
      <c r="S35" s="156"/>
      <c r="T35" s="156"/>
      <c r="U35" s="156"/>
      <c r="V35" s="156"/>
      <c r="W35" s="155"/>
      <c r="X35" s="156"/>
      <c r="Y35" s="156"/>
      <c r="Z35" s="155"/>
      <c r="AA35" s="156"/>
      <c r="AB35" s="156"/>
      <c r="AC35" s="156"/>
      <c r="AD35" s="156"/>
      <c r="AE35" s="156"/>
    </row>
    <row r="36" spans="1:31" ht="16.5">
      <c r="A36" s="153"/>
      <c r="B36" s="154"/>
      <c r="C36" s="154"/>
      <c r="D36" s="155"/>
      <c r="E36" s="156"/>
      <c r="F36" s="156"/>
      <c r="G36" s="156"/>
      <c r="H36" s="156"/>
      <c r="I36" s="156"/>
      <c r="J36" s="156"/>
      <c r="K36" s="155"/>
      <c r="L36" s="156"/>
      <c r="M36" s="156"/>
      <c r="N36" s="155"/>
      <c r="O36" s="156"/>
      <c r="P36" s="156"/>
      <c r="Q36" s="156"/>
      <c r="R36" s="156"/>
      <c r="S36" s="156"/>
      <c r="T36" s="156"/>
      <c r="U36" s="156"/>
      <c r="V36" s="156"/>
      <c r="W36" s="155"/>
      <c r="X36" s="156"/>
      <c r="Y36" s="156"/>
      <c r="Z36" s="155"/>
      <c r="AA36" s="156"/>
      <c r="AB36" s="156"/>
      <c r="AC36" s="156"/>
      <c r="AD36" s="156"/>
      <c r="AE36" s="156"/>
    </row>
    <row r="37" spans="1:31" ht="16.5">
      <c r="A37" s="153"/>
      <c r="B37" s="154"/>
      <c r="C37" s="154"/>
      <c r="D37" s="155"/>
      <c r="E37" s="156"/>
      <c r="F37" s="156"/>
      <c r="G37" s="156"/>
      <c r="H37" s="156"/>
      <c r="I37" s="156"/>
      <c r="J37" s="156"/>
      <c r="K37" s="155"/>
      <c r="L37" s="156"/>
      <c r="M37" s="156"/>
      <c r="N37" s="155"/>
      <c r="O37" s="156"/>
      <c r="P37" s="156"/>
      <c r="Q37" s="156"/>
      <c r="R37" s="156"/>
      <c r="S37" s="156"/>
      <c r="T37" s="156"/>
      <c r="U37" s="156"/>
      <c r="V37" s="156"/>
      <c r="W37" s="155"/>
      <c r="X37" s="156"/>
      <c r="Y37" s="156"/>
      <c r="Z37" s="155"/>
      <c r="AA37" s="156"/>
      <c r="AB37" s="156"/>
      <c r="AC37" s="156"/>
      <c r="AD37" s="156"/>
      <c r="AE37" s="156"/>
    </row>
    <row r="38" spans="1:31" ht="16.5">
      <c r="A38" s="153"/>
      <c r="B38" s="154"/>
      <c r="C38" s="154"/>
      <c r="D38" s="155"/>
      <c r="E38" s="156"/>
      <c r="F38" s="156"/>
      <c r="G38" s="156"/>
      <c r="H38" s="156"/>
      <c r="I38" s="156"/>
      <c r="J38" s="156"/>
      <c r="K38" s="155"/>
      <c r="L38" s="156"/>
      <c r="M38" s="156"/>
      <c r="N38" s="155"/>
      <c r="O38" s="156"/>
      <c r="P38" s="156"/>
      <c r="Q38" s="156"/>
      <c r="R38" s="156"/>
      <c r="S38" s="156"/>
      <c r="T38" s="156"/>
      <c r="U38" s="156"/>
      <c r="V38" s="156"/>
      <c r="W38" s="155"/>
      <c r="X38" s="156"/>
      <c r="Y38" s="156"/>
      <c r="Z38" s="155"/>
      <c r="AA38" s="156"/>
      <c r="AB38" s="156"/>
      <c r="AC38" s="156"/>
      <c r="AD38" s="156"/>
      <c r="AE38" s="156"/>
    </row>
    <row r="39" spans="1:31" ht="16.5">
      <c r="A39" s="153"/>
      <c r="B39" s="154"/>
      <c r="C39" s="154"/>
      <c r="D39" s="155"/>
      <c r="E39" s="156"/>
      <c r="F39" s="156"/>
      <c r="G39" s="156"/>
      <c r="H39" s="156"/>
      <c r="I39" s="156"/>
      <c r="J39" s="156"/>
      <c r="K39" s="155"/>
      <c r="L39" s="156"/>
      <c r="M39" s="156"/>
      <c r="N39" s="155"/>
      <c r="O39" s="156"/>
      <c r="P39" s="156"/>
      <c r="Q39" s="156"/>
      <c r="R39" s="156"/>
      <c r="S39" s="156"/>
      <c r="T39" s="156"/>
      <c r="U39" s="156"/>
      <c r="V39" s="156"/>
      <c r="W39" s="155"/>
      <c r="X39" s="156"/>
      <c r="Y39" s="156"/>
      <c r="Z39" s="155"/>
      <c r="AA39" s="156"/>
      <c r="AB39" s="156"/>
      <c r="AC39" s="156"/>
      <c r="AD39" s="156"/>
      <c r="AE39" s="156"/>
    </row>
    <row r="40" spans="1:31" ht="16.5">
      <c r="A40" s="153"/>
      <c r="B40" s="154"/>
      <c r="C40" s="154"/>
      <c r="D40" s="155"/>
      <c r="E40" s="156"/>
      <c r="F40" s="156"/>
      <c r="G40" s="156"/>
      <c r="H40" s="156"/>
      <c r="I40" s="156"/>
      <c r="J40" s="156"/>
      <c r="K40" s="155"/>
      <c r="L40" s="156"/>
      <c r="M40" s="156"/>
      <c r="N40" s="155"/>
      <c r="O40" s="156"/>
      <c r="P40" s="156"/>
      <c r="Q40" s="156"/>
      <c r="R40" s="156"/>
      <c r="S40" s="156"/>
      <c r="T40" s="156"/>
      <c r="U40" s="156"/>
      <c r="V40" s="156"/>
      <c r="W40" s="155"/>
      <c r="X40" s="156"/>
      <c r="Y40" s="156"/>
      <c r="Z40" s="155"/>
      <c r="AA40" s="156"/>
      <c r="AB40" s="156"/>
      <c r="AC40" s="156"/>
      <c r="AD40" s="156"/>
      <c r="AE40" s="156"/>
    </row>
    <row r="41" spans="1:31" ht="16.5">
      <c r="A41" s="153"/>
      <c r="B41" s="154"/>
      <c r="C41" s="154"/>
      <c r="D41" s="155"/>
      <c r="E41" s="156"/>
      <c r="F41" s="156"/>
      <c r="G41" s="156"/>
      <c r="H41" s="156"/>
      <c r="I41" s="156"/>
      <c r="J41" s="156"/>
      <c r="K41" s="155"/>
      <c r="L41" s="156"/>
      <c r="M41" s="156"/>
      <c r="N41" s="155"/>
      <c r="O41" s="156"/>
      <c r="P41" s="156"/>
      <c r="Q41" s="156"/>
      <c r="R41" s="156"/>
      <c r="S41" s="156"/>
      <c r="T41" s="156"/>
      <c r="U41" s="156"/>
      <c r="V41" s="156"/>
      <c r="W41" s="155"/>
      <c r="X41" s="156"/>
      <c r="Y41" s="156"/>
      <c r="Z41" s="155"/>
      <c r="AA41" s="156"/>
      <c r="AB41" s="156"/>
      <c r="AC41" s="156"/>
      <c r="AD41" s="156"/>
      <c r="AE41" s="156"/>
    </row>
    <row r="42" spans="1:31" ht="16.5">
      <c r="A42" s="153"/>
      <c r="B42" s="154"/>
      <c r="C42" s="154"/>
      <c r="D42" s="156"/>
      <c r="E42" s="156"/>
      <c r="F42" s="156"/>
      <c r="G42" s="156"/>
      <c r="H42" s="156"/>
      <c r="I42" s="156"/>
      <c r="J42" s="156"/>
      <c r="K42" s="155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</row>
    <row r="43" spans="1:31" ht="16.5">
      <c r="A43" s="153"/>
      <c r="B43" s="154"/>
      <c r="C43" s="154"/>
      <c r="D43" s="156"/>
      <c r="E43" s="156"/>
      <c r="F43" s="156"/>
      <c r="G43" s="156"/>
      <c r="H43" s="156"/>
      <c r="I43" s="156"/>
      <c r="J43" s="156"/>
      <c r="K43" s="155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</row>
    <row r="44" spans="1:31" ht="16.5">
      <c r="A44" s="153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</row>
    <row r="45" spans="1:31" ht="30.75">
      <c r="A45" s="157"/>
      <c r="B45" s="157"/>
      <c r="C45" s="1"/>
      <c r="D45" s="158" t="s">
        <v>64</v>
      </c>
      <c r="E45" s="158"/>
      <c r="F45" s="158"/>
      <c r="G45" s="158"/>
      <c r="H45" s="159" t="s">
        <v>65</v>
      </c>
      <c r="I45" s="160"/>
      <c r="J45" s="159"/>
      <c r="K45" s="159" t="s">
        <v>66</v>
      </c>
      <c r="L45" s="159"/>
      <c r="M45" s="159"/>
      <c r="N45" s="161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</row>
    <row r="46" spans="1:31" ht="30.75">
      <c r="A46" s="157"/>
      <c r="B46" s="157"/>
      <c r="C46" s="1"/>
      <c r="D46" s="1"/>
      <c r="E46" s="160"/>
      <c r="F46" s="160"/>
      <c r="G46" s="160"/>
      <c r="H46" s="162"/>
      <c r="I46" s="162"/>
      <c r="J46" s="163"/>
      <c r="K46" s="164"/>
      <c r="L46" s="159"/>
      <c r="M46" s="159"/>
      <c r="N46" s="4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</row>
    <row r="47" spans="1:31" ht="24">
      <c r="A47" s="157"/>
      <c r="B47" s="157"/>
      <c r="C47" s="1"/>
      <c r="D47" s="165"/>
      <c r="E47" s="166"/>
      <c r="F47" s="165"/>
      <c r="G47" s="165"/>
      <c r="H47" s="167"/>
      <c r="I47" s="167"/>
      <c r="J47" s="168"/>
      <c r="K47" s="169"/>
      <c r="L47" s="168"/>
      <c r="M47" s="166"/>
      <c r="N47" s="167"/>
      <c r="O47" s="167"/>
      <c r="P47" s="167"/>
      <c r="Q47" s="16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</row>
    <row r="48" spans="1:31" ht="30.75">
      <c r="A48" s="157"/>
      <c r="B48" s="1"/>
      <c r="C48" s="170" t="s">
        <v>67</v>
      </c>
      <c r="D48" s="1"/>
      <c r="E48" s="160"/>
      <c r="F48" s="160"/>
      <c r="G48" s="160"/>
      <c r="H48" s="162"/>
      <c r="I48" s="162"/>
      <c r="J48" s="163"/>
      <c r="K48" s="164"/>
      <c r="L48" s="159"/>
      <c r="M48" s="159"/>
      <c r="N48" s="4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</row>
    <row r="49" spans="1:31" ht="30.75">
      <c r="A49" s="157"/>
      <c r="B49" s="1"/>
      <c r="C49" s="1"/>
      <c r="D49" s="1"/>
      <c r="E49" s="160"/>
      <c r="F49" s="160"/>
      <c r="G49" s="160"/>
      <c r="H49" s="162"/>
      <c r="I49" s="162"/>
      <c r="J49" s="171"/>
      <c r="K49" s="164"/>
      <c r="L49" s="159"/>
      <c r="M49" s="159"/>
      <c r="N49" s="4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</row>
    <row r="50" spans="1:31" ht="30.75">
      <c r="A50" s="157"/>
      <c r="B50" s="157"/>
      <c r="C50" s="1"/>
      <c r="D50" s="158" t="s">
        <v>68</v>
      </c>
      <c r="E50" s="158"/>
      <c r="F50" s="172"/>
      <c r="G50" s="172"/>
      <c r="H50" s="159" t="s">
        <v>65</v>
      </c>
      <c r="I50" s="160"/>
      <c r="J50" s="159"/>
      <c r="K50" s="159" t="s">
        <v>69</v>
      </c>
      <c r="L50" s="159"/>
      <c r="M50" s="159"/>
      <c r="N50" s="4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</row>
    <row r="51" spans="1:31" ht="24">
      <c r="A51" s="157"/>
      <c r="B51" s="157"/>
      <c r="C51" s="173"/>
      <c r="D51" s="173"/>
      <c r="E51" s="173"/>
      <c r="F51" s="174"/>
      <c r="G51" s="174"/>
      <c r="H51" s="173"/>
      <c r="I51" s="173"/>
      <c r="J51" s="173"/>
      <c r="K51" s="173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</row>
    <row r="52" spans="1:31" ht="16.5">
      <c r="A52" s="157"/>
      <c r="B52" s="157"/>
      <c r="C52" s="157"/>
      <c r="D52" s="157"/>
      <c r="E52" s="157"/>
      <c r="F52" s="175"/>
      <c r="G52" s="175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</row>
    <row r="53" spans="1:31" ht="16.5">
      <c r="A53" s="157"/>
      <c r="B53" s="157"/>
      <c r="C53" s="157"/>
      <c r="D53" s="157"/>
      <c r="E53" s="157"/>
      <c r="F53" s="176"/>
      <c r="G53" s="176"/>
      <c r="H53" s="177"/>
      <c r="I53" s="17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</row>
    <row r="54" spans="1:31" ht="16.5">
      <c r="A54" s="157"/>
      <c r="B54" s="178"/>
      <c r="C54" s="1"/>
      <c r="D54" s="1"/>
      <c r="E54" s="1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</row>
    <row r="55" spans="1:31" ht="30.75">
      <c r="A55" s="157"/>
      <c r="B55" s="179" t="s">
        <v>74</v>
      </c>
      <c r="C55" s="180"/>
      <c r="D55" s="181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</row>
    <row r="56" spans="1:31" ht="26.25">
      <c r="A56" s="157"/>
      <c r="B56" s="180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</row>
    <row r="57" spans="1:31" ht="30.75">
      <c r="A57" s="157"/>
      <c r="B57" s="179" t="s">
        <v>75</v>
      </c>
      <c r="C57" s="180"/>
      <c r="D57" s="180"/>
      <c r="E57" s="182"/>
      <c r="F57" s="182"/>
      <c r="G57" s="182"/>
      <c r="H57" s="182"/>
      <c r="I57" s="182"/>
      <c r="J57" s="182"/>
      <c r="K57" s="182"/>
      <c r="L57" s="182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</row>
    <row r="58" spans="1:31" ht="26.25">
      <c r="A58" s="157"/>
      <c r="B58" s="180"/>
      <c r="C58" s="180"/>
      <c r="D58" s="183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</row>
    <row r="59" spans="1:31" ht="28.5">
      <c r="A59" s="157"/>
      <c r="B59" s="184">
        <v>43893</v>
      </c>
      <c r="C59" s="180"/>
      <c r="D59" s="185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</row>
    <row r="60" spans="1:31" ht="28.5">
      <c r="A60" s="157"/>
      <c r="B60" s="180"/>
      <c r="C60" s="180"/>
      <c r="D60" s="185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</row>
    <row r="61" spans="1:31" ht="28.5">
      <c r="A61" s="157"/>
      <c r="B61" s="187" t="s">
        <v>77</v>
      </c>
      <c r="C61" s="187"/>
      <c r="D61" s="182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</row>
  </sheetData>
  <sheetProtection selectLockedCells="1" selectUnlockedCells="1"/>
  <mergeCells count="26">
    <mergeCell ref="A2:AE2"/>
    <mergeCell ref="K5:P5"/>
    <mergeCell ref="Q5:AB5"/>
    <mergeCell ref="A6:A7"/>
    <mergeCell ref="B6:B7"/>
    <mergeCell ref="C6:C7"/>
    <mergeCell ref="D6:D7"/>
    <mergeCell ref="E6:E7"/>
    <mergeCell ref="F6:F7"/>
    <mergeCell ref="G6:G7"/>
    <mergeCell ref="H6:J6"/>
    <mergeCell ref="K6:M6"/>
    <mergeCell ref="N6:P6"/>
    <mergeCell ref="Q6:S6"/>
    <mergeCell ref="T6:V6"/>
    <mergeCell ref="W6:Y6"/>
    <mergeCell ref="Z6:AB6"/>
    <mergeCell ref="AC6:AE6"/>
    <mergeCell ref="B9:AE9"/>
    <mergeCell ref="B12:G12"/>
    <mergeCell ref="B14:AE14"/>
    <mergeCell ref="B21:AE21"/>
    <mergeCell ref="B30:AE30"/>
    <mergeCell ref="B32:G32"/>
    <mergeCell ref="D45:G45"/>
    <mergeCell ref="D50:E50"/>
  </mergeCells>
  <printOptions/>
  <pageMargins left="0.19652777777777777" right="0.19652777777777777" top="0.7875" bottom="0.78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1"/>
  <sheetViews>
    <sheetView zoomScale="41" zoomScaleNormal="41" zoomScaleSheetLayoutView="42" workbookViewId="0" topLeftCell="I10">
      <selection activeCell="B17" sqref="B17"/>
    </sheetView>
  </sheetViews>
  <sheetFormatPr defaultColWidth="9.140625" defaultRowHeight="12.75"/>
  <cols>
    <col min="1" max="1" width="11.421875" style="0" customWidth="1"/>
    <col min="2" max="2" width="57.57421875" style="0" customWidth="1"/>
    <col min="3" max="3" width="29.8515625" style="0" customWidth="1"/>
    <col min="4" max="4" width="30.8515625" style="0" customWidth="1"/>
    <col min="5" max="5" width="33.7109375" style="0" customWidth="1"/>
    <col min="6" max="6" width="18.7109375" style="0" customWidth="1"/>
    <col min="7" max="7" width="16.7109375" style="0" customWidth="1"/>
    <col min="8" max="8" width="28.57421875" style="0" customWidth="1"/>
    <col min="9" max="10" width="11.421875" style="0" customWidth="1"/>
    <col min="11" max="11" width="27.57421875" style="0" customWidth="1"/>
    <col min="12" max="12" width="22.57421875" style="0" customWidth="1"/>
    <col min="13" max="13" width="11.421875" style="0" customWidth="1"/>
    <col min="14" max="14" width="31.8515625" style="0" customWidth="1"/>
    <col min="15" max="15" width="22.8515625" style="0" customWidth="1"/>
    <col min="16" max="16" width="11.421875" style="0" customWidth="1"/>
    <col min="17" max="17" width="28.8515625" style="0" customWidth="1"/>
    <col min="18" max="18" width="23.140625" style="0" customWidth="1"/>
    <col min="19" max="19" width="11.421875" style="0" customWidth="1"/>
    <col min="20" max="20" width="29.00390625" style="0" customWidth="1"/>
    <col min="21" max="21" width="22.8515625" style="0" customWidth="1"/>
    <col min="22" max="28" width="11.421875" style="0" customWidth="1"/>
    <col min="29" max="29" width="32.8515625" style="0" customWidth="1"/>
    <col min="30" max="30" width="16.00390625" style="0" customWidth="1"/>
    <col min="31" max="16384" width="11.421875" style="0" customWidth="1"/>
  </cols>
  <sheetData>
    <row r="1" spans="1:31" ht="23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62.25" customHeight="1">
      <c r="A2" s="2" t="s">
        <v>78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8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1.75">
      <c r="A5" s="5"/>
      <c r="B5" s="6"/>
      <c r="C5" s="6"/>
      <c r="D5" s="6"/>
      <c r="E5" s="6"/>
      <c r="F5" s="6"/>
      <c r="G5" s="6"/>
      <c r="H5" s="6"/>
      <c r="I5" s="6"/>
      <c r="J5" s="6"/>
      <c r="K5" s="7" t="s">
        <v>1</v>
      </c>
      <c r="L5" s="7"/>
      <c r="M5" s="7"/>
      <c r="N5" s="7"/>
      <c r="O5" s="7"/>
      <c r="P5" s="7"/>
      <c r="Q5" s="8" t="s">
        <v>2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9"/>
      <c r="AD5" s="10" t="s">
        <v>3</v>
      </c>
      <c r="AE5" s="11"/>
    </row>
    <row r="6" spans="1:31" ht="159.75" customHeight="1">
      <c r="A6" s="12" t="s">
        <v>4</v>
      </c>
      <c r="B6" s="13" t="s">
        <v>5</v>
      </c>
      <c r="C6" s="13" t="s">
        <v>6</v>
      </c>
      <c r="D6" s="14" t="s">
        <v>7</v>
      </c>
      <c r="E6" s="15" t="s">
        <v>8</v>
      </c>
      <c r="F6" s="15" t="s">
        <v>9</v>
      </c>
      <c r="G6" s="16" t="s">
        <v>10</v>
      </c>
      <c r="H6" s="17" t="s">
        <v>11</v>
      </c>
      <c r="I6" s="17"/>
      <c r="J6" s="17"/>
      <c r="K6" s="18" t="s">
        <v>12</v>
      </c>
      <c r="L6" s="18"/>
      <c r="M6" s="18"/>
      <c r="N6" s="19" t="s">
        <v>13</v>
      </c>
      <c r="O6" s="19"/>
      <c r="P6" s="19"/>
      <c r="Q6" s="20" t="s">
        <v>14</v>
      </c>
      <c r="R6" s="20"/>
      <c r="S6" s="20"/>
      <c r="T6" s="21" t="s">
        <v>15</v>
      </c>
      <c r="U6" s="21"/>
      <c r="V6" s="21"/>
      <c r="W6" s="22" t="s">
        <v>16</v>
      </c>
      <c r="X6" s="22"/>
      <c r="Y6" s="22"/>
      <c r="Z6" s="23" t="s">
        <v>17</v>
      </c>
      <c r="AA6" s="23"/>
      <c r="AB6" s="23"/>
      <c r="AC6" s="24" t="s">
        <v>18</v>
      </c>
      <c r="AD6" s="24"/>
      <c r="AE6" s="24"/>
    </row>
    <row r="7" spans="1:31" ht="153.75">
      <c r="A7" s="12"/>
      <c r="B7" s="13"/>
      <c r="C7" s="13"/>
      <c r="D7" s="14"/>
      <c r="E7" s="15"/>
      <c r="F7" s="15"/>
      <c r="G7" s="16"/>
      <c r="H7" s="25" t="s">
        <v>19</v>
      </c>
      <c r="I7" s="26" t="s">
        <v>20</v>
      </c>
      <c r="J7" s="27" t="s">
        <v>21</v>
      </c>
      <c r="K7" s="28" t="s">
        <v>22</v>
      </c>
      <c r="L7" s="26" t="s">
        <v>20</v>
      </c>
      <c r="M7" s="28" t="s">
        <v>21</v>
      </c>
      <c r="N7" s="29" t="s">
        <v>19</v>
      </c>
      <c r="O7" s="26" t="s">
        <v>20</v>
      </c>
      <c r="P7" s="29" t="s">
        <v>21</v>
      </c>
      <c r="Q7" s="12" t="s">
        <v>22</v>
      </c>
      <c r="R7" s="30" t="s">
        <v>20</v>
      </c>
      <c r="S7" s="31" t="s">
        <v>21</v>
      </c>
      <c r="T7" s="28" t="s">
        <v>23</v>
      </c>
      <c r="U7" s="32" t="s">
        <v>20</v>
      </c>
      <c r="V7" s="33" t="s">
        <v>21</v>
      </c>
      <c r="W7" s="34" t="s">
        <v>23</v>
      </c>
      <c r="X7" s="35" t="s">
        <v>20</v>
      </c>
      <c r="Y7" s="34" t="s">
        <v>21</v>
      </c>
      <c r="Z7" s="34" t="s">
        <v>23</v>
      </c>
      <c r="AA7" s="35" t="s">
        <v>20</v>
      </c>
      <c r="AB7" s="36" t="s">
        <v>21</v>
      </c>
      <c r="AC7" s="28" t="s">
        <v>24</v>
      </c>
      <c r="AD7" s="32" t="s">
        <v>20</v>
      </c>
      <c r="AE7" s="28" t="s">
        <v>21</v>
      </c>
    </row>
    <row r="8" spans="1:31" ht="21.75">
      <c r="A8" s="37">
        <v>1</v>
      </c>
      <c r="B8" s="38">
        <v>2</v>
      </c>
      <c r="C8" s="38">
        <v>3</v>
      </c>
      <c r="D8" s="39">
        <v>4</v>
      </c>
      <c r="E8" s="40">
        <v>5</v>
      </c>
      <c r="F8" s="40">
        <v>6</v>
      </c>
      <c r="G8" s="41">
        <v>7</v>
      </c>
      <c r="H8" s="42">
        <v>8</v>
      </c>
      <c r="I8" s="43">
        <v>9</v>
      </c>
      <c r="J8" s="44">
        <v>10</v>
      </c>
      <c r="K8" s="42">
        <v>11</v>
      </c>
      <c r="L8" s="38">
        <v>12</v>
      </c>
      <c r="M8" s="45">
        <v>13</v>
      </c>
      <c r="N8" s="44">
        <v>14</v>
      </c>
      <c r="O8" s="38">
        <v>15</v>
      </c>
      <c r="P8" s="44">
        <v>16</v>
      </c>
      <c r="Q8" s="38">
        <v>17</v>
      </c>
      <c r="R8" s="43">
        <v>18</v>
      </c>
      <c r="S8" s="38">
        <v>19</v>
      </c>
      <c r="T8" s="46">
        <v>20</v>
      </c>
      <c r="U8" s="47">
        <v>21</v>
      </c>
      <c r="V8" s="48">
        <v>22</v>
      </c>
      <c r="W8" s="49">
        <v>23</v>
      </c>
      <c r="X8" s="50">
        <v>24</v>
      </c>
      <c r="Y8" s="49">
        <v>25</v>
      </c>
      <c r="Z8" s="49">
        <v>26</v>
      </c>
      <c r="AA8" s="50">
        <v>27</v>
      </c>
      <c r="AB8" s="51">
        <v>28</v>
      </c>
      <c r="AC8" s="52">
        <v>23</v>
      </c>
      <c r="AD8" s="47">
        <v>24</v>
      </c>
      <c r="AE8" s="37">
        <v>25</v>
      </c>
    </row>
    <row r="9" spans="1:31" ht="28.5">
      <c r="A9" s="53" t="s">
        <v>25</v>
      </c>
      <c r="B9" s="54" t="s">
        <v>26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</row>
    <row r="10" spans="1:31" ht="26.25">
      <c r="A10" s="55"/>
      <c r="B10" s="56"/>
      <c r="C10" s="57"/>
      <c r="D10" s="57"/>
      <c r="E10" s="57"/>
      <c r="F10" s="58"/>
      <c r="G10" s="57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>
        <f aca="true" t="shared" si="0" ref="AC10:AC12">H10+N10-T10-Z10</f>
        <v>0</v>
      </c>
      <c r="AD10" s="59">
        <f aca="true" t="shared" si="1" ref="AD10:AD12">I10+Q10-U10-AA10</f>
        <v>0</v>
      </c>
      <c r="AE10" s="60">
        <f aca="true" t="shared" si="2" ref="AE10:AE12">J10+R10-V10-AB10</f>
        <v>0</v>
      </c>
    </row>
    <row r="11" spans="1:31" ht="26.25">
      <c r="A11" s="61"/>
      <c r="B11" s="62"/>
      <c r="C11" s="63"/>
      <c r="D11" s="63"/>
      <c r="E11" s="63"/>
      <c r="F11" s="63"/>
      <c r="G11" s="63"/>
      <c r="H11" s="64"/>
      <c r="I11" s="64"/>
      <c r="J11" s="64"/>
      <c r="K11" s="64"/>
      <c r="L11" s="64"/>
      <c r="M11" s="64"/>
      <c r="N11" s="59"/>
      <c r="O11" s="59"/>
      <c r="P11" s="59"/>
      <c r="Q11" s="64"/>
      <c r="R11" s="64"/>
      <c r="S11" s="64"/>
      <c r="T11" s="59"/>
      <c r="U11" s="59"/>
      <c r="V11" s="59"/>
      <c r="W11" s="64"/>
      <c r="X11" s="64"/>
      <c r="Y11" s="64"/>
      <c r="Z11" s="59"/>
      <c r="AA11" s="59"/>
      <c r="AB11" s="59"/>
      <c r="AC11" s="59">
        <f t="shared" si="0"/>
        <v>0</v>
      </c>
      <c r="AD11" s="59">
        <f t="shared" si="1"/>
        <v>0</v>
      </c>
      <c r="AE11" s="60">
        <f t="shared" si="2"/>
        <v>0</v>
      </c>
    </row>
    <row r="12" spans="1:31" ht="26.25">
      <c r="A12" s="65"/>
      <c r="B12" s="66" t="s">
        <v>27</v>
      </c>
      <c r="C12" s="66"/>
      <c r="D12" s="66"/>
      <c r="E12" s="66"/>
      <c r="F12" s="66"/>
      <c r="G12" s="66"/>
      <c r="H12" s="67"/>
      <c r="I12" s="67"/>
      <c r="J12" s="67"/>
      <c r="K12" s="67"/>
      <c r="L12" s="67"/>
      <c r="M12" s="67"/>
      <c r="N12" s="68"/>
      <c r="O12" s="68"/>
      <c r="P12" s="68"/>
      <c r="Q12" s="67"/>
      <c r="R12" s="67"/>
      <c r="S12" s="67"/>
      <c r="T12" s="68"/>
      <c r="U12" s="68"/>
      <c r="V12" s="68"/>
      <c r="W12" s="67"/>
      <c r="X12" s="67"/>
      <c r="Y12" s="67"/>
      <c r="Z12" s="68"/>
      <c r="AA12" s="68"/>
      <c r="AB12" s="68"/>
      <c r="AC12" s="68">
        <f t="shared" si="0"/>
        <v>0</v>
      </c>
      <c r="AD12" s="68">
        <f t="shared" si="1"/>
        <v>0</v>
      </c>
      <c r="AE12" s="69">
        <f t="shared" si="2"/>
        <v>0</v>
      </c>
    </row>
    <row r="13" spans="1:31" ht="26.25">
      <c r="A13" s="70"/>
      <c r="B13" s="71" t="s">
        <v>28</v>
      </c>
      <c r="C13" s="72"/>
      <c r="D13" s="73"/>
      <c r="E13" s="73"/>
      <c r="F13" s="73"/>
      <c r="G13" s="73"/>
      <c r="H13" s="74">
        <f>SUM(H10:H12)</f>
        <v>0</v>
      </c>
      <c r="I13" s="74">
        <f>SUM(I10:I12)</f>
        <v>0</v>
      </c>
      <c r="J13" s="74">
        <f>SUM(J10:J12)</f>
        <v>0</v>
      </c>
      <c r="K13" s="74">
        <f>SUM(K10:K12)</f>
        <v>0</v>
      </c>
      <c r="L13" s="74">
        <f>SUM(L10:L12)</f>
        <v>0</v>
      </c>
      <c r="M13" s="74">
        <f>SUM(M10:M12)</f>
        <v>0</v>
      </c>
      <c r="N13" s="74">
        <f>SUM(N10:N12)</f>
        <v>0</v>
      </c>
      <c r="O13" s="74">
        <f>SUM(O10:O12)</f>
        <v>0</v>
      </c>
      <c r="P13" s="74">
        <f>SUM(P10:P12)</f>
        <v>0</v>
      </c>
      <c r="Q13" s="74">
        <f>SUM(Q10:Q12)</f>
        <v>0</v>
      </c>
      <c r="R13" s="74">
        <f>SUM(R10:R12)</f>
        <v>0</v>
      </c>
      <c r="S13" s="74">
        <f>SUM(S10:S12)</f>
        <v>0</v>
      </c>
      <c r="T13" s="74">
        <f>SUM(T10:T12)</f>
        <v>0</v>
      </c>
      <c r="U13" s="74">
        <f>SUM(U10:U12)</f>
        <v>0</v>
      </c>
      <c r="V13" s="74">
        <f>SUM(V10:V12)</f>
        <v>0</v>
      </c>
      <c r="W13" s="74">
        <f>SUM(W10:W12)</f>
        <v>0</v>
      </c>
      <c r="X13" s="74">
        <f>SUM(X10:X12)</f>
        <v>0</v>
      </c>
      <c r="Y13" s="74">
        <f>SUM(Y10:Y12)</f>
        <v>0</v>
      </c>
      <c r="Z13" s="74">
        <f>SUM(Z10:Z12)</f>
        <v>0</v>
      </c>
      <c r="AA13" s="74">
        <f>SUM(AA10:AA12)</f>
        <v>0</v>
      </c>
      <c r="AB13" s="74">
        <f>SUM(AB10:AB12)</f>
        <v>0</v>
      </c>
      <c r="AC13" s="74">
        <f>SUM(AC10:AC12)</f>
        <v>0</v>
      </c>
      <c r="AD13" s="74">
        <f>SUM(AD10:AD12)</f>
        <v>0</v>
      </c>
      <c r="AE13" s="75">
        <f>SUM(AE10:AE12)</f>
        <v>0</v>
      </c>
    </row>
    <row r="14" spans="1:31" ht="28.5">
      <c r="A14" s="53" t="s">
        <v>29</v>
      </c>
      <c r="B14" s="76" t="s">
        <v>30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</row>
    <row r="15" spans="1:31" ht="81.75" customHeight="1">
      <c r="A15" s="77" t="s">
        <v>31</v>
      </c>
      <c r="B15" s="78" t="s">
        <v>44</v>
      </c>
      <c r="C15" s="88" t="s">
        <v>45</v>
      </c>
      <c r="D15" s="80">
        <v>13275000</v>
      </c>
      <c r="E15" s="87" t="s">
        <v>42</v>
      </c>
      <c r="F15" s="89">
        <v>43936</v>
      </c>
      <c r="G15" s="83"/>
      <c r="H15" s="80">
        <v>13194000</v>
      </c>
      <c r="I15" s="80"/>
      <c r="J15" s="80"/>
      <c r="K15" s="80"/>
      <c r="L15" s="84">
        <v>92812.94</v>
      </c>
      <c r="M15" s="80"/>
      <c r="N15" s="80"/>
      <c r="O15" s="84">
        <f>99305.85+99213.83+92812.94</f>
        <v>291332.62</v>
      </c>
      <c r="P15" s="80"/>
      <c r="Q15" s="80"/>
      <c r="R15" s="80">
        <f aca="true" t="shared" si="3" ref="R15:R16">L15</f>
        <v>92812.94</v>
      </c>
      <c r="S15" s="80"/>
      <c r="T15" s="80"/>
      <c r="U15" s="80">
        <f aca="true" t="shared" si="4" ref="U15:U16">O15</f>
        <v>291332.62</v>
      </c>
      <c r="V15" s="80"/>
      <c r="W15" s="80"/>
      <c r="X15" s="80"/>
      <c r="Y15" s="80"/>
      <c r="Z15" s="80"/>
      <c r="AA15" s="80"/>
      <c r="AB15" s="80"/>
      <c r="AC15" s="85">
        <f aca="true" t="shared" si="5" ref="AC15:AC17">H15+N15-T15</f>
        <v>13194000</v>
      </c>
      <c r="AD15" s="80"/>
      <c r="AE15" s="80"/>
    </row>
    <row r="16" spans="1:31" ht="106.5" customHeight="1">
      <c r="A16" s="77" t="s">
        <v>35</v>
      </c>
      <c r="B16" s="78" t="s">
        <v>47</v>
      </c>
      <c r="C16" s="79" t="s">
        <v>33</v>
      </c>
      <c r="D16" s="80">
        <v>50800000</v>
      </c>
      <c r="E16" s="87" t="s">
        <v>38</v>
      </c>
      <c r="F16" s="89">
        <v>44132</v>
      </c>
      <c r="G16" s="83"/>
      <c r="H16" s="80">
        <v>29600000</v>
      </c>
      <c r="I16" s="80"/>
      <c r="J16" s="80"/>
      <c r="K16" s="80"/>
      <c r="L16" s="84">
        <v>117736.18</v>
      </c>
      <c r="M16" s="80"/>
      <c r="N16" s="80"/>
      <c r="O16" s="84">
        <f>234217.53+228113.85+117736.18</f>
        <v>580067.56</v>
      </c>
      <c r="P16" s="80"/>
      <c r="Q16" s="80">
        <v>29600000</v>
      </c>
      <c r="R16" s="80">
        <f t="shared" si="3"/>
        <v>117736.18</v>
      </c>
      <c r="S16" s="80"/>
      <c r="T16" s="80">
        <v>29600000</v>
      </c>
      <c r="U16" s="80">
        <f t="shared" si="4"/>
        <v>580067.56</v>
      </c>
      <c r="V16" s="80"/>
      <c r="W16" s="80"/>
      <c r="X16" s="80"/>
      <c r="Y16" s="80"/>
      <c r="Z16" s="80"/>
      <c r="AA16" s="80"/>
      <c r="AB16" s="80"/>
      <c r="AC16" s="85">
        <f t="shared" si="5"/>
        <v>0</v>
      </c>
      <c r="AD16" s="80"/>
      <c r="AE16" s="80"/>
    </row>
    <row r="17" spans="1:31" ht="72.75" customHeight="1">
      <c r="A17" s="77"/>
      <c r="B17" s="78" t="s">
        <v>79</v>
      </c>
      <c r="C17" s="88" t="s">
        <v>37</v>
      </c>
      <c r="D17" s="80">
        <v>18207000</v>
      </c>
      <c r="E17" s="87" t="s">
        <v>42</v>
      </c>
      <c r="F17" s="82">
        <v>44278</v>
      </c>
      <c r="G17" s="83"/>
      <c r="H17" s="80"/>
      <c r="I17" s="80"/>
      <c r="J17" s="80"/>
      <c r="K17" s="84">
        <v>18207000</v>
      </c>
      <c r="L17" s="84"/>
      <c r="M17" s="80"/>
      <c r="N17" s="84">
        <v>18207000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5">
        <f t="shared" si="5"/>
        <v>18207000</v>
      </c>
      <c r="AD17" s="80"/>
      <c r="AE17" s="80"/>
    </row>
    <row r="18" spans="1:31" ht="30.75" hidden="1">
      <c r="A18" s="77"/>
      <c r="B18" s="78"/>
      <c r="C18" s="88"/>
      <c r="D18" s="80"/>
      <c r="E18" s="87"/>
      <c r="F18" s="89"/>
      <c r="G18" s="83"/>
      <c r="H18" s="80"/>
      <c r="I18" s="80"/>
      <c r="J18" s="80"/>
      <c r="K18" s="80"/>
      <c r="L18" s="84"/>
      <c r="M18" s="80"/>
      <c r="N18" s="80"/>
      <c r="O18" s="84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5"/>
      <c r="AD18" s="80"/>
      <c r="AE18" s="80"/>
    </row>
    <row r="19" spans="1:31" ht="30.75" hidden="1">
      <c r="A19" s="77"/>
      <c r="B19" s="78"/>
      <c r="C19" s="79"/>
      <c r="D19" s="80"/>
      <c r="E19" s="87"/>
      <c r="F19" s="89"/>
      <c r="G19" s="83"/>
      <c r="H19" s="80"/>
      <c r="I19" s="80"/>
      <c r="J19" s="80"/>
      <c r="K19" s="80"/>
      <c r="L19" s="84"/>
      <c r="M19" s="80"/>
      <c r="N19" s="80"/>
      <c r="O19" s="84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5"/>
      <c r="AD19" s="80"/>
      <c r="AE19" s="80"/>
    </row>
    <row r="20" spans="1:31" ht="30.75">
      <c r="A20" s="90"/>
      <c r="B20" s="91" t="s">
        <v>48</v>
      </c>
      <c r="C20" s="74"/>
      <c r="D20" s="92">
        <f>SUM(D15:D19)</f>
        <v>82282000</v>
      </c>
      <c r="E20" s="74"/>
      <c r="F20" s="74"/>
      <c r="G20" s="74"/>
      <c r="H20" s="92">
        <f>SUM(H15:H19)</f>
        <v>42794000</v>
      </c>
      <c r="I20" s="92">
        <f>SUM(I15:I19)</f>
        <v>0</v>
      </c>
      <c r="J20" s="92">
        <f>SUM(J15:J19)</f>
        <v>0</v>
      </c>
      <c r="K20" s="92">
        <f>SUM(K15:K19)</f>
        <v>18207000</v>
      </c>
      <c r="L20" s="92">
        <f>SUM(L15:L19)</f>
        <v>210549.12</v>
      </c>
      <c r="M20" s="92">
        <f>SUM(M15:M19)</f>
        <v>0</v>
      </c>
      <c r="N20" s="92">
        <f>SUM(N15:N19)</f>
        <v>18207000</v>
      </c>
      <c r="O20" s="92">
        <f>SUM(O15:O19)</f>
        <v>871400.18</v>
      </c>
      <c r="P20" s="92">
        <f>SUM(P15:P19)</f>
        <v>0</v>
      </c>
      <c r="Q20" s="92">
        <f>SUM(Q15:Q19)</f>
        <v>29600000</v>
      </c>
      <c r="R20" s="92">
        <f>SUM(R15:R19)</f>
        <v>210549.12</v>
      </c>
      <c r="S20" s="92">
        <f>SUM(S15:S19)</f>
        <v>0</v>
      </c>
      <c r="T20" s="92">
        <f>SUM(T15:T19)</f>
        <v>29600000</v>
      </c>
      <c r="U20" s="92">
        <f>SUM(U15:U19)</f>
        <v>871400.18</v>
      </c>
      <c r="V20" s="92">
        <f>SUM(V15:V19)</f>
        <v>0</v>
      </c>
      <c r="W20" s="92">
        <f>SUM(W15:W19)</f>
        <v>0</v>
      </c>
      <c r="X20" s="92">
        <f>SUM(X15:X19)</f>
        <v>0</v>
      </c>
      <c r="Y20" s="92">
        <f>SUM(Y15:Y19)</f>
        <v>0</v>
      </c>
      <c r="Z20" s="92">
        <f>SUM(Z15:Z19)</f>
        <v>0</v>
      </c>
      <c r="AA20" s="92">
        <f>SUM(AA15:AA19)</f>
        <v>0</v>
      </c>
      <c r="AB20" s="92">
        <f>SUM(AB15:AB19)</f>
        <v>0</v>
      </c>
      <c r="AC20" s="92">
        <f>SUM(AC15:AC19)</f>
        <v>31401000</v>
      </c>
      <c r="AD20" s="92">
        <f>SUM(AD15:AD19)</f>
        <v>0</v>
      </c>
      <c r="AE20" s="92">
        <f>SUM(AE15:AE19)</f>
        <v>0</v>
      </c>
    </row>
    <row r="21" spans="1:31" ht="28.5" customHeight="1">
      <c r="A21" s="93" t="s">
        <v>49</v>
      </c>
      <c r="B21" s="76" t="s">
        <v>50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</row>
    <row r="22" spans="1:31" ht="26.25">
      <c r="A22" s="94"/>
      <c r="B22" s="95" t="s">
        <v>51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7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8"/>
    </row>
    <row r="23" spans="1:31" ht="30.75">
      <c r="A23" s="99"/>
      <c r="B23" s="100"/>
      <c r="C23" s="101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3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4"/>
    </row>
    <row r="24" spans="1:31" ht="30.75">
      <c r="A24" s="105"/>
      <c r="B24" s="106" t="s">
        <v>52</v>
      </c>
      <c r="C24" s="107"/>
      <c r="D24" s="108">
        <f>D23</f>
        <v>0</v>
      </c>
      <c r="E24" s="108"/>
      <c r="F24" s="108"/>
      <c r="G24" s="108"/>
      <c r="H24" s="108">
        <f>SUM(H23:H23)</f>
        <v>0</v>
      </c>
      <c r="I24" s="108">
        <f>SUM(I23:I23)</f>
        <v>0</v>
      </c>
      <c r="J24" s="108">
        <f>SUM(J23:J23)</f>
        <v>0</v>
      </c>
      <c r="K24" s="108">
        <f>SUM(K23:K23)</f>
        <v>0</v>
      </c>
      <c r="L24" s="108">
        <f>SUM(L23:L23)</f>
        <v>0</v>
      </c>
      <c r="M24" s="108">
        <f>SUM(M23:M23)</f>
        <v>0</v>
      </c>
      <c r="N24" s="108">
        <f>SUM(N23:N23)</f>
        <v>0</v>
      </c>
      <c r="O24" s="108">
        <f>SUM(O23:O23)</f>
        <v>0</v>
      </c>
      <c r="P24" s="108">
        <f>SUM(P23:P23)</f>
        <v>0</v>
      </c>
      <c r="Q24" s="108">
        <f>SUM(Q23:Q23)</f>
        <v>0</v>
      </c>
      <c r="R24" s="108">
        <f>SUM(R23:R23)</f>
        <v>0</v>
      </c>
      <c r="S24" s="108">
        <f>SUM(S23:S23)</f>
        <v>0</v>
      </c>
      <c r="T24" s="108">
        <f>SUM(T23:T23)</f>
        <v>0</v>
      </c>
      <c r="U24" s="108">
        <f>SUM(U23:U23)</f>
        <v>0</v>
      </c>
      <c r="V24" s="108">
        <f>SUM(V23:V23)</f>
        <v>0</v>
      </c>
      <c r="W24" s="108">
        <f>SUM(W23:W23)</f>
        <v>0</v>
      </c>
      <c r="X24" s="108">
        <f>SUM(X23:X23)</f>
        <v>0</v>
      </c>
      <c r="Y24" s="108">
        <f>SUM(Y23:Y23)</f>
        <v>0</v>
      </c>
      <c r="Z24" s="108">
        <f>SUM(Z23:Z23)</f>
        <v>0</v>
      </c>
      <c r="AA24" s="108">
        <f>SUM(AA23:AA23)</f>
        <v>0</v>
      </c>
      <c r="AB24" s="108">
        <f>SUM(AB23:AB23)</f>
        <v>0</v>
      </c>
      <c r="AC24" s="108">
        <f>SUM(AC23:AC23)</f>
        <v>0</v>
      </c>
      <c r="AD24" s="108">
        <f>SUM(AD23:AD23)</f>
        <v>0</v>
      </c>
      <c r="AE24" s="109">
        <f>SUM(AE23:AE23)</f>
        <v>0</v>
      </c>
    </row>
    <row r="25" spans="1:31" ht="30.75">
      <c r="A25" s="110"/>
      <c r="B25" s="111" t="s">
        <v>53</v>
      </c>
      <c r="C25" s="112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4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5"/>
    </row>
    <row r="26" spans="1:31" ht="70.5" customHeight="1">
      <c r="A26" s="99"/>
      <c r="B26" s="188" t="s">
        <v>80</v>
      </c>
      <c r="C26" s="189" t="s">
        <v>55</v>
      </c>
      <c r="D26" s="190">
        <v>24000000</v>
      </c>
      <c r="E26" s="191" t="s">
        <v>81</v>
      </c>
      <c r="F26" s="192">
        <v>43987</v>
      </c>
      <c r="G26" s="102"/>
      <c r="H26" s="85"/>
      <c r="I26" s="85"/>
      <c r="J26" s="85"/>
      <c r="K26" s="85">
        <v>24000000</v>
      </c>
      <c r="L26" s="85">
        <v>0</v>
      </c>
      <c r="M26" s="85">
        <v>0</v>
      </c>
      <c r="N26" s="85">
        <v>24000000</v>
      </c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>
        <f>H26+N26-T26</f>
        <v>24000000</v>
      </c>
      <c r="AD26" s="85">
        <v>0</v>
      </c>
      <c r="AE26" s="119">
        <v>0</v>
      </c>
    </row>
    <row r="27" spans="1:31" ht="30.75">
      <c r="A27" s="99"/>
      <c r="B27" s="120" t="s">
        <v>57</v>
      </c>
      <c r="C27" s="101"/>
      <c r="D27" s="121">
        <f>D26</f>
        <v>24000000</v>
      </c>
      <c r="E27" s="122"/>
      <c r="F27" s="122"/>
      <c r="G27" s="122"/>
      <c r="H27" s="121">
        <f>SUM(H26)</f>
        <v>0</v>
      </c>
      <c r="I27" s="121">
        <f>SUM(I26)</f>
        <v>0</v>
      </c>
      <c r="J27" s="121">
        <f>SUM(J26)</f>
        <v>0</v>
      </c>
      <c r="K27" s="121">
        <f>SUM(K26)</f>
        <v>24000000</v>
      </c>
      <c r="L27" s="121">
        <f>SUM(L26)</f>
        <v>0</v>
      </c>
      <c r="M27" s="121">
        <f>SUM(M26)</f>
        <v>0</v>
      </c>
      <c r="N27" s="121">
        <f>SUM(N26)</f>
        <v>24000000</v>
      </c>
      <c r="O27" s="121">
        <f>SUM(O26)</f>
        <v>0</v>
      </c>
      <c r="P27" s="121">
        <f>SUM(P26)</f>
        <v>0</v>
      </c>
      <c r="Q27" s="121">
        <f>SUM(Q26)</f>
        <v>0</v>
      </c>
      <c r="R27" s="121">
        <f>SUM(R26)</f>
        <v>0</v>
      </c>
      <c r="S27" s="121">
        <f>SUM(S26)</f>
        <v>0</v>
      </c>
      <c r="T27" s="121">
        <f>SUM(T26)</f>
        <v>0</v>
      </c>
      <c r="U27" s="121">
        <f>SUM(U26)</f>
        <v>0</v>
      </c>
      <c r="V27" s="121">
        <f>SUM(V26)</f>
        <v>0</v>
      </c>
      <c r="W27" s="121">
        <f>SUM(W26)</f>
        <v>0</v>
      </c>
      <c r="X27" s="121">
        <f>SUM(X26)</f>
        <v>0</v>
      </c>
      <c r="Y27" s="121">
        <f>SUM(Y26)</f>
        <v>0</v>
      </c>
      <c r="Z27" s="121">
        <f>SUM(Z26)</f>
        <v>0</v>
      </c>
      <c r="AA27" s="121">
        <f>SUM(AA26)</f>
        <v>0</v>
      </c>
      <c r="AB27" s="121">
        <f>SUM(AB26)</f>
        <v>0</v>
      </c>
      <c r="AC27" s="121">
        <f>SUM(AC26)</f>
        <v>24000000</v>
      </c>
      <c r="AD27" s="121">
        <f>SUM(AD26)</f>
        <v>0</v>
      </c>
      <c r="AE27" s="123">
        <f>SUM(AE26)</f>
        <v>0</v>
      </c>
    </row>
    <row r="28" spans="1:31" ht="30.75">
      <c r="A28" s="124"/>
      <c r="B28" s="125"/>
      <c r="C28" s="126"/>
      <c r="D28" s="127"/>
      <c r="E28" s="128"/>
      <c r="F28" s="128"/>
      <c r="G28" s="128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30"/>
    </row>
    <row r="29" spans="1:31" ht="30.75">
      <c r="A29" s="131"/>
      <c r="B29" s="132" t="s">
        <v>58</v>
      </c>
      <c r="C29" s="133"/>
      <c r="D29" s="92">
        <f>D24+D27</f>
        <v>24000000</v>
      </c>
      <c r="E29" s="92"/>
      <c r="F29" s="92"/>
      <c r="G29" s="92"/>
      <c r="H29" s="92">
        <f>H24+H27</f>
        <v>0</v>
      </c>
      <c r="I29" s="92">
        <f>I24+I27</f>
        <v>0</v>
      </c>
      <c r="J29" s="92">
        <f>J24+J27</f>
        <v>0</v>
      </c>
      <c r="K29" s="92">
        <f>K24+K27</f>
        <v>24000000</v>
      </c>
      <c r="L29" s="92">
        <f>L24+L27</f>
        <v>0</v>
      </c>
      <c r="M29" s="92">
        <f>M24+M27</f>
        <v>0</v>
      </c>
      <c r="N29" s="92">
        <f>N24+N27</f>
        <v>24000000</v>
      </c>
      <c r="O29" s="92">
        <f>O24+O27</f>
        <v>0</v>
      </c>
      <c r="P29" s="92">
        <f>P24+P27</f>
        <v>0</v>
      </c>
      <c r="Q29" s="92">
        <f>Q24+Q27</f>
        <v>0</v>
      </c>
      <c r="R29" s="92">
        <f>R24+R27</f>
        <v>0</v>
      </c>
      <c r="S29" s="92">
        <f>S24+S27</f>
        <v>0</v>
      </c>
      <c r="T29" s="92">
        <f>T24+T27</f>
        <v>0</v>
      </c>
      <c r="U29" s="92">
        <f>U24+U27</f>
        <v>0</v>
      </c>
      <c r="V29" s="92">
        <f>V24+V27</f>
        <v>0</v>
      </c>
      <c r="W29" s="92">
        <f>W24+W27</f>
        <v>0</v>
      </c>
      <c r="X29" s="92">
        <f>X24+X27</f>
        <v>0</v>
      </c>
      <c r="Y29" s="92">
        <f>Y24+Y27</f>
        <v>0</v>
      </c>
      <c r="Z29" s="92">
        <f>Z24+Z27</f>
        <v>0</v>
      </c>
      <c r="AA29" s="92">
        <f>AA24+AA27</f>
        <v>0</v>
      </c>
      <c r="AB29" s="92">
        <f>AB24+AB27</f>
        <v>0</v>
      </c>
      <c r="AC29" s="92">
        <f>AC24+AC27</f>
        <v>24000000</v>
      </c>
      <c r="AD29" s="92">
        <f>AD24+AD27</f>
        <v>0</v>
      </c>
      <c r="AE29" s="134">
        <f>AE24+AE27</f>
        <v>0</v>
      </c>
    </row>
    <row r="30" spans="1:31" ht="28.5">
      <c r="A30" s="135" t="s">
        <v>59</v>
      </c>
      <c r="B30" s="136" t="s">
        <v>60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</row>
    <row r="31" spans="1:31" ht="26.25">
      <c r="A31" s="137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38"/>
    </row>
    <row r="32" spans="1:31" ht="26.25">
      <c r="A32" s="139"/>
      <c r="B32" s="140" t="s">
        <v>61</v>
      </c>
      <c r="C32" s="140"/>
      <c r="D32" s="140"/>
      <c r="E32" s="140"/>
      <c r="F32" s="140"/>
      <c r="G32" s="140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26"/>
      <c r="AD32" s="126"/>
      <c r="AE32" s="142"/>
    </row>
    <row r="33" spans="1:31" ht="30.75">
      <c r="A33" s="143"/>
      <c r="B33" s="144" t="s">
        <v>62</v>
      </c>
      <c r="C33" s="145"/>
      <c r="D33" s="146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8"/>
    </row>
    <row r="34" spans="1:31" ht="30.75">
      <c r="A34" s="149"/>
      <c r="B34" s="150" t="s">
        <v>63</v>
      </c>
      <c r="C34" s="151"/>
      <c r="D34" s="152">
        <f>D20+D29+D33</f>
        <v>106282000</v>
      </c>
      <c r="E34" s="152"/>
      <c r="F34" s="152"/>
      <c r="G34" s="152"/>
      <c r="H34" s="152">
        <f>H20+H29+H33</f>
        <v>42794000</v>
      </c>
      <c r="I34" s="152">
        <f>I20+I29+I33</f>
        <v>0</v>
      </c>
      <c r="J34" s="152">
        <f>J20+J29+J33</f>
        <v>0</v>
      </c>
      <c r="K34" s="152">
        <f>K20+K29+K33</f>
        <v>42207000</v>
      </c>
      <c r="L34" s="152">
        <f>L20+L29+L33</f>
        <v>210549.12</v>
      </c>
      <c r="M34" s="152">
        <f>M20+M29+M33</f>
        <v>0</v>
      </c>
      <c r="N34" s="152">
        <f>N20+N29+N33</f>
        <v>42207000</v>
      </c>
      <c r="O34" s="152">
        <f>O20+O29+O33</f>
        <v>871400.18</v>
      </c>
      <c r="P34" s="152">
        <f>P20+P29+P33</f>
        <v>0</v>
      </c>
      <c r="Q34" s="152">
        <f>Q20+Q29+Q33</f>
        <v>29600000</v>
      </c>
      <c r="R34" s="152">
        <f>R20+R29+R33</f>
        <v>210549.12</v>
      </c>
      <c r="S34" s="152">
        <f>S20+S29+S33</f>
        <v>0</v>
      </c>
      <c r="T34" s="152">
        <f>T20+T29+T33</f>
        <v>29600000</v>
      </c>
      <c r="U34" s="152">
        <f>U20+U29+U33</f>
        <v>871400.18</v>
      </c>
      <c r="V34" s="152">
        <f>V20+V29+V33</f>
        <v>0</v>
      </c>
      <c r="W34" s="152">
        <f>W20+W29+W33</f>
        <v>0</v>
      </c>
      <c r="X34" s="152">
        <f>X20+X29+X33</f>
        <v>0</v>
      </c>
      <c r="Y34" s="152">
        <f>Y20+Y29+Y33</f>
        <v>0</v>
      </c>
      <c r="Z34" s="152">
        <f>Z20+Z29+Z33</f>
        <v>0</v>
      </c>
      <c r="AA34" s="152">
        <f>AA20+AA29+AA33</f>
        <v>0</v>
      </c>
      <c r="AB34" s="152">
        <f>AB20+AB29+AB33</f>
        <v>0</v>
      </c>
      <c r="AC34" s="152">
        <f>AC20+AC29+AC33</f>
        <v>55401000</v>
      </c>
      <c r="AD34" s="152">
        <f>AD20+AD29+AD33</f>
        <v>0</v>
      </c>
      <c r="AE34" s="152">
        <f>AE20+AE29+AE33</f>
        <v>0</v>
      </c>
    </row>
    <row r="35" spans="1:31" ht="16.5">
      <c r="A35" s="153"/>
      <c r="B35" s="154"/>
      <c r="C35" s="154"/>
      <c r="D35" s="155"/>
      <c r="E35" s="156"/>
      <c r="F35" s="156"/>
      <c r="G35" s="156"/>
      <c r="H35" s="156"/>
      <c r="I35" s="156"/>
      <c r="J35" s="156"/>
      <c r="K35" s="155"/>
      <c r="L35" s="156"/>
      <c r="M35" s="156"/>
      <c r="N35" s="155"/>
      <c r="O35" s="156"/>
      <c r="P35" s="156"/>
      <c r="Q35" s="156"/>
      <c r="R35" s="156"/>
      <c r="S35" s="156"/>
      <c r="T35" s="156"/>
      <c r="U35" s="156"/>
      <c r="V35" s="156"/>
      <c r="W35" s="155"/>
      <c r="X35" s="156"/>
      <c r="Y35" s="156"/>
      <c r="Z35" s="155"/>
      <c r="AA35" s="156"/>
      <c r="AB35" s="156"/>
      <c r="AC35" s="156"/>
      <c r="AD35" s="156"/>
      <c r="AE35" s="156"/>
    </row>
    <row r="36" spans="1:31" ht="16.5">
      <c r="A36" s="153"/>
      <c r="B36" s="154"/>
      <c r="C36" s="154"/>
      <c r="D36" s="155"/>
      <c r="E36" s="156"/>
      <c r="F36" s="156"/>
      <c r="G36" s="156"/>
      <c r="H36" s="156"/>
      <c r="I36" s="156"/>
      <c r="J36" s="156"/>
      <c r="K36" s="155"/>
      <c r="L36" s="156"/>
      <c r="M36" s="156"/>
      <c r="N36" s="155"/>
      <c r="O36" s="156"/>
      <c r="P36" s="156"/>
      <c r="Q36" s="156"/>
      <c r="R36" s="156"/>
      <c r="S36" s="156"/>
      <c r="T36" s="156"/>
      <c r="U36" s="156"/>
      <c r="V36" s="156"/>
      <c r="W36" s="155"/>
      <c r="X36" s="156"/>
      <c r="Y36" s="156"/>
      <c r="Z36" s="155"/>
      <c r="AA36" s="156"/>
      <c r="AB36" s="156"/>
      <c r="AC36" s="156"/>
      <c r="AD36" s="156"/>
      <c r="AE36" s="156"/>
    </row>
    <row r="37" spans="1:31" ht="16.5">
      <c r="A37" s="153"/>
      <c r="B37" s="154"/>
      <c r="C37" s="154"/>
      <c r="D37" s="155"/>
      <c r="E37" s="156"/>
      <c r="F37" s="156"/>
      <c r="G37" s="156"/>
      <c r="H37" s="156"/>
      <c r="I37" s="156"/>
      <c r="J37" s="156"/>
      <c r="K37" s="155"/>
      <c r="L37" s="156"/>
      <c r="M37" s="156"/>
      <c r="N37" s="155"/>
      <c r="O37" s="156"/>
      <c r="P37" s="156"/>
      <c r="Q37" s="156"/>
      <c r="R37" s="156"/>
      <c r="S37" s="156"/>
      <c r="T37" s="156"/>
      <c r="U37" s="156"/>
      <c r="V37" s="156"/>
      <c r="W37" s="155"/>
      <c r="X37" s="156"/>
      <c r="Y37" s="156"/>
      <c r="Z37" s="155"/>
      <c r="AA37" s="156"/>
      <c r="AB37" s="156"/>
      <c r="AC37" s="156"/>
      <c r="AD37" s="156"/>
      <c r="AE37" s="156"/>
    </row>
    <row r="38" spans="1:31" ht="16.5">
      <c r="A38" s="153"/>
      <c r="B38" s="154"/>
      <c r="C38" s="154"/>
      <c r="D38" s="155"/>
      <c r="E38" s="156"/>
      <c r="F38" s="156"/>
      <c r="G38" s="156"/>
      <c r="H38" s="156"/>
      <c r="I38" s="156"/>
      <c r="J38" s="156"/>
      <c r="K38" s="155"/>
      <c r="L38" s="156"/>
      <c r="M38" s="156"/>
      <c r="N38" s="155"/>
      <c r="O38" s="156"/>
      <c r="P38" s="156"/>
      <c r="Q38" s="156"/>
      <c r="R38" s="156"/>
      <c r="S38" s="156"/>
      <c r="T38" s="156"/>
      <c r="U38" s="156"/>
      <c r="V38" s="156"/>
      <c r="W38" s="155"/>
      <c r="X38" s="156"/>
      <c r="Y38" s="156"/>
      <c r="Z38" s="155"/>
      <c r="AA38" s="156"/>
      <c r="AB38" s="156"/>
      <c r="AC38" s="156"/>
      <c r="AD38" s="156"/>
      <c r="AE38" s="156"/>
    </row>
    <row r="39" spans="1:31" ht="16.5">
      <c r="A39" s="153"/>
      <c r="B39" s="154"/>
      <c r="C39" s="154"/>
      <c r="D39" s="155"/>
      <c r="E39" s="156"/>
      <c r="F39" s="156"/>
      <c r="G39" s="156"/>
      <c r="H39" s="156"/>
      <c r="I39" s="156"/>
      <c r="J39" s="156"/>
      <c r="K39" s="155"/>
      <c r="L39" s="156"/>
      <c r="M39" s="156"/>
      <c r="N39" s="155"/>
      <c r="O39" s="156"/>
      <c r="P39" s="156"/>
      <c r="Q39" s="156"/>
      <c r="R39" s="156"/>
      <c r="S39" s="156"/>
      <c r="T39" s="156"/>
      <c r="U39" s="156"/>
      <c r="V39" s="156"/>
      <c r="W39" s="155"/>
      <c r="X39" s="156"/>
      <c r="Y39" s="156"/>
      <c r="Z39" s="155"/>
      <c r="AA39" s="156"/>
      <c r="AB39" s="156"/>
      <c r="AC39" s="156"/>
      <c r="AD39" s="156"/>
      <c r="AE39" s="156"/>
    </row>
    <row r="40" spans="1:31" ht="16.5">
      <c r="A40" s="153"/>
      <c r="B40" s="154"/>
      <c r="C40" s="154"/>
      <c r="D40" s="155"/>
      <c r="E40" s="156"/>
      <c r="F40" s="156"/>
      <c r="G40" s="156"/>
      <c r="H40" s="156"/>
      <c r="I40" s="156"/>
      <c r="J40" s="156"/>
      <c r="K40" s="155"/>
      <c r="L40" s="156"/>
      <c r="M40" s="156"/>
      <c r="N40" s="155"/>
      <c r="O40" s="156"/>
      <c r="P40" s="156"/>
      <c r="Q40" s="156"/>
      <c r="R40" s="156"/>
      <c r="S40" s="156"/>
      <c r="T40" s="156"/>
      <c r="U40" s="156"/>
      <c r="V40" s="156"/>
      <c r="W40" s="155"/>
      <c r="X40" s="156"/>
      <c r="Y40" s="156"/>
      <c r="Z40" s="155"/>
      <c r="AA40" s="156"/>
      <c r="AB40" s="156"/>
      <c r="AC40" s="156"/>
      <c r="AD40" s="156"/>
      <c r="AE40" s="156"/>
    </row>
    <row r="41" spans="1:31" ht="16.5">
      <c r="A41" s="153"/>
      <c r="B41" s="154"/>
      <c r="C41" s="154"/>
      <c r="D41" s="155"/>
      <c r="E41" s="156"/>
      <c r="F41" s="156"/>
      <c r="G41" s="156"/>
      <c r="H41" s="156"/>
      <c r="I41" s="156"/>
      <c r="J41" s="156"/>
      <c r="K41" s="155"/>
      <c r="L41" s="156"/>
      <c r="M41" s="156"/>
      <c r="N41" s="155"/>
      <c r="O41" s="156"/>
      <c r="P41" s="156"/>
      <c r="Q41" s="156"/>
      <c r="R41" s="156"/>
      <c r="S41" s="156"/>
      <c r="T41" s="156"/>
      <c r="U41" s="156"/>
      <c r="V41" s="156"/>
      <c r="W41" s="155"/>
      <c r="X41" s="156"/>
      <c r="Y41" s="156"/>
      <c r="Z41" s="155"/>
      <c r="AA41" s="156"/>
      <c r="AB41" s="156"/>
      <c r="AC41" s="156"/>
      <c r="AD41" s="156"/>
      <c r="AE41" s="156"/>
    </row>
    <row r="42" spans="1:31" ht="16.5">
      <c r="A42" s="153"/>
      <c r="B42" s="154"/>
      <c r="C42" s="154"/>
      <c r="D42" s="156"/>
      <c r="E42" s="156"/>
      <c r="F42" s="156"/>
      <c r="G42" s="156"/>
      <c r="H42" s="156"/>
      <c r="I42" s="156"/>
      <c r="J42" s="156"/>
      <c r="K42" s="155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</row>
    <row r="43" spans="1:31" ht="16.5">
      <c r="A43" s="153"/>
      <c r="B43" s="154"/>
      <c r="C43" s="154"/>
      <c r="D43" s="156"/>
      <c r="E43" s="156"/>
      <c r="F43" s="156"/>
      <c r="G43" s="156"/>
      <c r="H43" s="156"/>
      <c r="I43" s="156"/>
      <c r="J43" s="156"/>
      <c r="K43" s="155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</row>
    <row r="44" spans="1:31" ht="16.5">
      <c r="A44" s="153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</row>
    <row r="45" spans="1:31" ht="30.75">
      <c r="A45" s="157"/>
      <c r="B45" s="157"/>
      <c r="C45" s="1"/>
      <c r="D45" s="158" t="s">
        <v>64</v>
      </c>
      <c r="E45" s="158"/>
      <c r="F45" s="158"/>
      <c r="G45" s="158"/>
      <c r="H45" s="159" t="s">
        <v>65</v>
      </c>
      <c r="I45" s="160"/>
      <c r="J45" s="159"/>
      <c r="K45" s="159" t="s">
        <v>66</v>
      </c>
      <c r="L45" s="159"/>
      <c r="M45" s="159"/>
      <c r="N45" s="161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</row>
    <row r="46" spans="1:31" ht="30.75">
      <c r="A46" s="157"/>
      <c r="B46" s="157"/>
      <c r="C46" s="1"/>
      <c r="D46" s="1"/>
      <c r="E46" s="160"/>
      <c r="F46" s="160"/>
      <c r="G46" s="160"/>
      <c r="H46" s="162"/>
      <c r="I46" s="162"/>
      <c r="J46" s="163"/>
      <c r="K46" s="164"/>
      <c r="L46" s="159"/>
      <c r="M46" s="159"/>
      <c r="N46" s="4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</row>
    <row r="47" spans="1:31" ht="24">
      <c r="A47" s="157"/>
      <c r="B47" s="157"/>
      <c r="C47" s="1"/>
      <c r="D47" s="165"/>
      <c r="E47" s="166"/>
      <c r="F47" s="165"/>
      <c r="G47" s="165"/>
      <c r="H47" s="167"/>
      <c r="I47" s="167"/>
      <c r="J47" s="168"/>
      <c r="K47" s="169"/>
      <c r="L47" s="168"/>
      <c r="M47" s="166"/>
      <c r="N47" s="167"/>
      <c r="O47" s="167"/>
      <c r="P47" s="167"/>
      <c r="Q47" s="16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</row>
    <row r="48" spans="1:31" ht="30.75">
      <c r="A48" s="157"/>
      <c r="B48" s="1"/>
      <c r="C48" s="170" t="s">
        <v>67</v>
      </c>
      <c r="D48" s="1"/>
      <c r="E48" s="160"/>
      <c r="F48" s="160"/>
      <c r="G48" s="160"/>
      <c r="H48" s="162"/>
      <c r="I48" s="162"/>
      <c r="J48" s="163"/>
      <c r="K48" s="164"/>
      <c r="L48" s="159"/>
      <c r="M48" s="159"/>
      <c r="N48" s="4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</row>
    <row r="49" spans="1:31" ht="30.75">
      <c r="A49" s="157"/>
      <c r="B49" s="1"/>
      <c r="C49" s="1"/>
      <c r="D49" s="1"/>
      <c r="E49" s="160"/>
      <c r="F49" s="160"/>
      <c r="G49" s="160"/>
      <c r="H49" s="162"/>
      <c r="I49" s="162"/>
      <c r="J49" s="171"/>
      <c r="K49" s="164"/>
      <c r="L49" s="159"/>
      <c r="M49" s="159"/>
      <c r="N49" s="4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</row>
    <row r="50" spans="1:31" ht="30.75">
      <c r="A50" s="157"/>
      <c r="B50" s="157"/>
      <c r="C50" s="1"/>
      <c r="D50" s="158" t="s">
        <v>68</v>
      </c>
      <c r="E50" s="158"/>
      <c r="F50" s="172"/>
      <c r="G50" s="172"/>
      <c r="H50" s="159" t="s">
        <v>65</v>
      </c>
      <c r="I50" s="160"/>
      <c r="J50" s="159"/>
      <c r="K50" s="159" t="s">
        <v>69</v>
      </c>
      <c r="L50" s="159"/>
      <c r="M50" s="159"/>
      <c r="N50" s="4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</row>
    <row r="51" spans="1:31" ht="24">
      <c r="A51" s="157"/>
      <c r="B51" s="157"/>
      <c r="C51" s="173"/>
      <c r="D51" s="173"/>
      <c r="E51" s="173"/>
      <c r="F51" s="174"/>
      <c r="G51" s="174"/>
      <c r="H51" s="173"/>
      <c r="I51" s="173"/>
      <c r="J51" s="173"/>
      <c r="K51" s="173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</row>
    <row r="52" spans="1:31" ht="16.5">
      <c r="A52" s="157"/>
      <c r="B52" s="157"/>
      <c r="C52" s="157"/>
      <c r="D52" s="157"/>
      <c r="E52" s="157"/>
      <c r="F52" s="175"/>
      <c r="G52" s="175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</row>
    <row r="53" spans="1:31" ht="16.5">
      <c r="A53" s="157"/>
      <c r="B53" s="157"/>
      <c r="C53" s="157"/>
      <c r="D53" s="157"/>
      <c r="E53" s="157"/>
      <c r="F53" s="176"/>
      <c r="G53" s="176"/>
      <c r="H53" s="177"/>
      <c r="I53" s="17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</row>
    <row r="54" spans="1:31" ht="16.5">
      <c r="A54" s="157"/>
      <c r="B54" s="178"/>
      <c r="C54" s="1"/>
      <c r="D54" s="1"/>
      <c r="E54" s="1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</row>
    <row r="55" spans="1:31" ht="30.75">
      <c r="A55" s="157"/>
      <c r="B55" s="179" t="s">
        <v>74</v>
      </c>
      <c r="C55" s="180"/>
      <c r="D55" s="181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</row>
    <row r="56" spans="1:31" ht="26.25">
      <c r="A56" s="157"/>
      <c r="B56" s="180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</row>
    <row r="57" spans="1:31" ht="30.75">
      <c r="A57" s="157"/>
      <c r="B57" s="179" t="s">
        <v>75</v>
      </c>
      <c r="C57" s="180"/>
      <c r="D57" s="180"/>
      <c r="E57" s="182"/>
      <c r="F57" s="182"/>
      <c r="G57" s="182"/>
      <c r="H57" s="182"/>
      <c r="I57" s="182"/>
      <c r="J57" s="182"/>
      <c r="K57" s="182"/>
      <c r="L57" s="182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</row>
    <row r="58" spans="1:31" ht="26.25">
      <c r="A58" s="157"/>
      <c r="B58" s="180"/>
      <c r="C58" s="180"/>
      <c r="D58" s="183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</row>
    <row r="59" spans="1:31" ht="28.5">
      <c r="A59" s="157"/>
      <c r="B59" s="184">
        <v>43922</v>
      </c>
      <c r="C59" s="180"/>
      <c r="D59" s="185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</row>
    <row r="60" spans="1:31" ht="28.5">
      <c r="A60" s="157"/>
      <c r="B60" s="180"/>
      <c r="C60" s="180"/>
      <c r="D60" s="185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</row>
    <row r="61" spans="1:31" ht="28.5">
      <c r="A61" s="157"/>
      <c r="B61" s="187" t="s">
        <v>77</v>
      </c>
      <c r="C61" s="187"/>
      <c r="D61" s="182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</row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</sheetData>
  <sheetProtection selectLockedCells="1" selectUnlockedCells="1"/>
  <mergeCells count="26">
    <mergeCell ref="A2:AE2"/>
    <mergeCell ref="K5:P5"/>
    <mergeCell ref="Q5:AB5"/>
    <mergeCell ref="A6:A7"/>
    <mergeCell ref="B6:B7"/>
    <mergeCell ref="C6:C7"/>
    <mergeCell ref="D6:D7"/>
    <mergeCell ref="E6:E7"/>
    <mergeCell ref="F6:F7"/>
    <mergeCell ref="G6:G7"/>
    <mergeCell ref="H6:J6"/>
    <mergeCell ref="K6:M6"/>
    <mergeCell ref="N6:P6"/>
    <mergeCell ref="Q6:S6"/>
    <mergeCell ref="T6:V6"/>
    <mergeCell ref="W6:Y6"/>
    <mergeCell ref="Z6:AB6"/>
    <mergeCell ref="AC6:AE6"/>
    <mergeCell ref="B9:AE9"/>
    <mergeCell ref="B12:G12"/>
    <mergeCell ref="B14:AE14"/>
    <mergeCell ref="B21:AE21"/>
    <mergeCell ref="B30:AE30"/>
    <mergeCell ref="B32:G32"/>
    <mergeCell ref="D45:G45"/>
    <mergeCell ref="D50:E50"/>
  </mergeCells>
  <printOptions/>
  <pageMargins left="0.19652777777777777" right="0.21736111111111112" top="0.8861111111111111" bottom="0.8861111111111111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1"/>
  <sheetViews>
    <sheetView zoomScale="41" zoomScaleNormal="41" zoomScaleSheetLayoutView="42" workbookViewId="0" topLeftCell="A1">
      <selection activeCell="H16" sqref="H16"/>
    </sheetView>
  </sheetViews>
  <sheetFormatPr defaultColWidth="9.140625" defaultRowHeight="12.75"/>
  <cols>
    <col min="1" max="1" width="11.421875" style="0" customWidth="1"/>
    <col min="2" max="2" width="57.57421875" style="0" customWidth="1"/>
    <col min="3" max="3" width="29.8515625" style="0" customWidth="1"/>
    <col min="4" max="4" width="30.8515625" style="0" customWidth="1"/>
    <col min="5" max="5" width="33.7109375" style="0" customWidth="1"/>
    <col min="6" max="6" width="18.7109375" style="0" customWidth="1"/>
    <col min="7" max="7" width="16.7109375" style="0" customWidth="1"/>
    <col min="8" max="8" width="28.57421875" style="0" customWidth="1"/>
    <col min="9" max="10" width="11.421875" style="0" customWidth="1"/>
    <col min="11" max="11" width="31.57421875" style="0" customWidth="1"/>
    <col min="12" max="12" width="22.57421875" style="0" customWidth="1"/>
    <col min="13" max="13" width="11.421875" style="0" customWidth="1"/>
    <col min="14" max="14" width="31.8515625" style="0" customWidth="1"/>
    <col min="15" max="15" width="27.140625" style="0" customWidth="1"/>
    <col min="16" max="16" width="11.421875" style="0" customWidth="1"/>
    <col min="17" max="17" width="28.8515625" style="0" customWidth="1"/>
    <col min="18" max="18" width="23.140625" style="0" customWidth="1"/>
    <col min="19" max="19" width="11.421875" style="0" customWidth="1"/>
    <col min="20" max="20" width="29.00390625" style="0" customWidth="1"/>
    <col min="21" max="21" width="27.140625" style="0" customWidth="1"/>
    <col min="22" max="28" width="11.421875" style="0" customWidth="1"/>
    <col min="29" max="29" width="32.8515625" style="0" customWidth="1"/>
    <col min="30" max="30" width="16.00390625" style="0" customWidth="1"/>
    <col min="31" max="16384" width="11.421875" style="0" customWidth="1"/>
  </cols>
  <sheetData>
    <row r="1" spans="1:31" ht="23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62.25" customHeight="1">
      <c r="A2" s="2" t="s">
        <v>82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8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1.75">
      <c r="A5" s="5"/>
      <c r="B5" s="6"/>
      <c r="C5" s="6"/>
      <c r="D5" s="6"/>
      <c r="E5" s="6"/>
      <c r="F5" s="6"/>
      <c r="G5" s="6"/>
      <c r="H5" s="6"/>
      <c r="I5" s="6"/>
      <c r="J5" s="6"/>
      <c r="K5" s="7" t="s">
        <v>1</v>
      </c>
      <c r="L5" s="7"/>
      <c r="M5" s="7"/>
      <c r="N5" s="7"/>
      <c r="O5" s="7"/>
      <c r="P5" s="7"/>
      <c r="Q5" s="8" t="s">
        <v>2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9"/>
      <c r="AD5" s="10" t="s">
        <v>3</v>
      </c>
      <c r="AE5" s="11"/>
    </row>
    <row r="6" spans="1:31" ht="159.75" customHeight="1">
      <c r="A6" s="12" t="s">
        <v>4</v>
      </c>
      <c r="B6" s="13" t="s">
        <v>5</v>
      </c>
      <c r="C6" s="13" t="s">
        <v>6</v>
      </c>
      <c r="D6" s="14" t="s">
        <v>7</v>
      </c>
      <c r="E6" s="15" t="s">
        <v>8</v>
      </c>
      <c r="F6" s="15" t="s">
        <v>9</v>
      </c>
      <c r="G6" s="16" t="s">
        <v>10</v>
      </c>
      <c r="H6" s="17" t="s">
        <v>11</v>
      </c>
      <c r="I6" s="17"/>
      <c r="J6" s="17"/>
      <c r="K6" s="18" t="s">
        <v>12</v>
      </c>
      <c r="L6" s="18"/>
      <c r="M6" s="18"/>
      <c r="N6" s="19" t="s">
        <v>13</v>
      </c>
      <c r="O6" s="19"/>
      <c r="P6" s="19"/>
      <c r="Q6" s="20" t="s">
        <v>14</v>
      </c>
      <c r="R6" s="20"/>
      <c r="S6" s="20"/>
      <c r="T6" s="21" t="s">
        <v>15</v>
      </c>
      <c r="U6" s="21"/>
      <c r="V6" s="21"/>
      <c r="W6" s="22" t="s">
        <v>16</v>
      </c>
      <c r="X6" s="22"/>
      <c r="Y6" s="22"/>
      <c r="Z6" s="23" t="s">
        <v>17</v>
      </c>
      <c r="AA6" s="23"/>
      <c r="AB6" s="23"/>
      <c r="AC6" s="24" t="s">
        <v>18</v>
      </c>
      <c r="AD6" s="24"/>
      <c r="AE6" s="24"/>
    </row>
    <row r="7" spans="1:31" ht="153.75">
      <c r="A7" s="12"/>
      <c r="B7" s="13"/>
      <c r="C7" s="13"/>
      <c r="D7" s="14"/>
      <c r="E7" s="15"/>
      <c r="F7" s="15"/>
      <c r="G7" s="16"/>
      <c r="H7" s="25" t="s">
        <v>19</v>
      </c>
      <c r="I7" s="26" t="s">
        <v>20</v>
      </c>
      <c r="J7" s="27" t="s">
        <v>21</v>
      </c>
      <c r="K7" s="28" t="s">
        <v>22</v>
      </c>
      <c r="L7" s="26" t="s">
        <v>20</v>
      </c>
      <c r="M7" s="28" t="s">
        <v>21</v>
      </c>
      <c r="N7" s="29" t="s">
        <v>19</v>
      </c>
      <c r="O7" s="26" t="s">
        <v>20</v>
      </c>
      <c r="P7" s="29" t="s">
        <v>21</v>
      </c>
      <c r="Q7" s="12" t="s">
        <v>22</v>
      </c>
      <c r="R7" s="30" t="s">
        <v>20</v>
      </c>
      <c r="S7" s="31" t="s">
        <v>21</v>
      </c>
      <c r="T7" s="28" t="s">
        <v>23</v>
      </c>
      <c r="U7" s="32" t="s">
        <v>20</v>
      </c>
      <c r="V7" s="33" t="s">
        <v>21</v>
      </c>
      <c r="W7" s="34" t="s">
        <v>23</v>
      </c>
      <c r="X7" s="35" t="s">
        <v>20</v>
      </c>
      <c r="Y7" s="34" t="s">
        <v>21</v>
      </c>
      <c r="Z7" s="34" t="s">
        <v>23</v>
      </c>
      <c r="AA7" s="35" t="s">
        <v>20</v>
      </c>
      <c r="AB7" s="36" t="s">
        <v>21</v>
      </c>
      <c r="AC7" s="28" t="s">
        <v>24</v>
      </c>
      <c r="AD7" s="32" t="s">
        <v>20</v>
      </c>
      <c r="AE7" s="28" t="s">
        <v>21</v>
      </c>
    </row>
    <row r="8" spans="1:31" ht="21.75">
      <c r="A8" s="37">
        <v>1</v>
      </c>
      <c r="B8" s="38">
        <v>2</v>
      </c>
      <c r="C8" s="38">
        <v>3</v>
      </c>
      <c r="D8" s="39">
        <v>4</v>
      </c>
      <c r="E8" s="40">
        <v>5</v>
      </c>
      <c r="F8" s="40">
        <v>6</v>
      </c>
      <c r="G8" s="41">
        <v>7</v>
      </c>
      <c r="H8" s="42">
        <v>8</v>
      </c>
      <c r="I8" s="43">
        <v>9</v>
      </c>
      <c r="J8" s="44">
        <v>10</v>
      </c>
      <c r="K8" s="42">
        <v>11</v>
      </c>
      <c r="L8" s="38">
        <v>12</v>
      </c>
      <c r="M8" s="45">
        <v>13</v>
      </c>
      <c r="N8" s="44">
        <v>14</v>
      </c>
      <c r="O8" s="38">
        <v>15</v>
      </c>
      <c r="P8" s="44">
        <v>16</v>
      </c>
      <c r="Q8" s="38">
        <v>17</v>
      </c>
      <c r="R8" s="43">
        <v>18</v>
      </c>
      <c r="S8" s="38">
        <v>19</v>
      </c>
      <c r="T8" s="46">
        <v>20</v>
      </c>
      <c r="U8" s="47">
        <v>21</v>
      </c>
      <c r="V8" s="48">
        <v>22</v>
      </c>
      <c r="W8" s="49">
        <v>23</v>
      </c>
      <c r="X8" s="50">
        <v>24</v>
      </c>
      <c r="Y8" s="49">
        <v>25</v>
      </c>
      <c r="Z8" s="49">
        <v>26</v>
      </c>
      <c r="AA8" s="50">
        <v>27</v>
      </c>
      <c r="AB8" s="51">
        <v>28</v>
      </c>
      <c r="AC8" s="52">
        <v>23</v>
      </c>
      <c r="AD8" s="47">
        <v>24</v>
      </c>
      <c r="AE8" s="37">
        <v>25</v>
      </c>
    </row>
    <row r="9" spans="1:31" ht="28.5">
      <c r="A9" s="53" t="s">
        <v>25</v>
      </c>
      <c r="B9" s="54" t="s">
        <v>26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</row>
    <row r="10" spans="1:31" ht="26.25">
      <c r="A10" s="55"/>
      <c r="B10" s="56"/>
      <c r="C10" s="57"/>
      <c r="D10" s="57"/>
      <c r="E10" s="57"/>
      <c r="F10" s="58"/>
      <c r="G10" s="57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>
        <f aca="true" t="shared" si="0" ref="AC10:AC12">H10+N10-T10-Z10</f>
        <v>0</v>
      </c>
      <c r="AD10" s="59">
        <f aca="true" t="shared" si="1" ref="AD10:AD12">I10+Q10-U10-AA10</f>
        <v>0</v>
      </c>
      <c r="AE10" s="60">
        <f aca="true" t="shared" si="2" ref="AE10:AE12">J10+R10-V10-AB10</f>
        <v>0</v>
      </c>
    </row>
    <row r="11" spans="1:31" ht="26.25">
      <c r="A11" s="61"/>
      <c r="B11" s="62"/>
      <c r="C11" s="63"/>
      <c r="D11" s="63"/>
      <c r="E11" s="63"/>
      <c r="F11" s="63"/>
      <c r="G11" s="63"/>
      <c r="H11" s="64"/>
      <c r="I11" s="64"/>
      <c r="J11" s="64"/>
      <c r="K11" s="64"/>
      <c r="L11" s="64"/>
      <c r="M11" s="64"/>
      <c r="N11" s="59"/>
      <c r="O11" s="59"/>
      <c r="P11" s="59"/>
      <c r="Q11" s="64"/>
      <c r="R11" s="64"/>
      <c r="S11" s="64"/>
      <c r="T11" s="59"/>
      <c r="U11" s="59"/>
      <c r="V11" s="59"/>
      <c r="W11" s="64"/>
      <c r="X11" s="64"/>
      <c r="Y11" s="64"/>
      <c r="Z11" s="59"/>
      <c r="AA11" s="59"/>
      <c r="AB11" s="59"/>
      <c r="AC11" s="59">
        <f t="shared" si="0"/>
        <v>0</v>
      </c>
      <c r="AD11" s="59">
        <f t="shared" si="1"/>
        <v>0</v>
      </c>
      <c r="AE11" s="60">
        <f t="shared" si="2"/>
        <v>0</v>
      </c>
    </row>
    <row r="12" spans="1:31" ht="26.25">
      <c r="A12" s="65"/>
      <c r="B12" s="66" t="s">
        <v>27</v>
      </c>
      <c r="C12" s="66"/>
      <c r="D12" s="66"/>
      <c r="E12" s="66"/>
      <c r="F12" s="66"/>
      <c r="G12" s="66"/>
      <c r="H12" s="67"/>
      <c r="I12" s="67"/>
      <c r="J12" s="67"/>
      <c r="K12" s="67"/>
      <c r="L12" s="67"/>
      <c r="M12" s="67"/>
      <c r="N12" s="68"/>
      <c r="O12" s="68"/>
      <c r="P12" s="68"/>
      <c r="Q12" s="67"/>
      <c r="R12" s="67"/>
      <c r="S12" s="67"/>
      <c r="T12" s="68"/>
      <c r="U12" s="68"/>
      <c r="V12" s="68"/>
      <c r="W12" s="67"/>
      <c r="X12" s="67"/>
      <c r="Y12" s="67"/>
      <c r="Z12" s="68"/>
      <c r="AA12" s="68"/>
      <c r="AB12" s="68"/>
      <c r="AC12" s="68">
        <f t="shared" si="0"/>
        <v>0</v>
      </c>
      <c r="AD12" s="68">
        <f t="shared" si="1"/>
        <v>0</v>
      </c>
      <c r="AE12" s="69">
        <f t="shared" si="2"/>
        <v>0</v>
      </c>
    </row>
    <row r="13" spans="1:31" ht="26.25">
      <c r="A13" s="70"/>
      <c r="B13" s="71" t="s">
        <v>28</v>
      </c>
      <c r="C13" s="72"/>
      <c r="D13" s="73"/>
      <c r="E13" s="73"/>
      <c r="F13" s="73"/>
      <c r="G13" s="73"/>
      <c r="H13" s="74">
        <f>SUM(H10:H12)</f>
        <v>0</v>
      </c>
      <c r="I13" s="74">
        <f>SUM(I10:I12)</f>
        <v>0</v>
      </c>
      <c r="J13" s="74">
        <f>SUM(J10:J12)</f>
        <v>0</v>
      </c>
      <c r="K13" s="74">
        <f>SUM(K10:K12)</f>
        <v>0</v>
      </c>
      <c r="L13" s="74">
        <f>SUM(L10:L12)</f>
        <v>0</v>
      </c>
      <c r="M13" s="74">
        <f>SUM(M10:M12)</f>
        <v>0</v>
      </c>
      <c r="N13" s="74">
        <f>SUM(N10:N12)</f>
        <v>0</v>
      </c>
      <c r="O13" s="74">
        <f>SUM(O10:O12)</f>
        <v>0</v>
      </c>
      <c r="P13" s="74">
        <f>SUM(P10:P12)</f>
        <v>0</v>
      </c>
      <c r="Q13" s="74">
        <f>SUM(Q10:Q12)</f>
        <v>0</v>
      </c>
      <c r="R13" s="74">
        <f>SUM(R10:R12)</f>
        <v>0</v>
      </c>
      <c r="S13" s="74">
        <f>SUM(S10:S12)</f>
        <v>0</v>
      </c>
      <c r="T13" s="74">
        <f>SUM(T10:T12)</f>
        <v>0</v>
      </c>
      <c r="U13" s="74">
        <f>SUM(U10:U12)</f>
        <v>0</v>
      </c>
      <c r="V13" s="74">
        <f>SUM(V10:V12)</f>
        <v>0</v>
      </c>
      <c r="W13" s="74">
        <f>SUM(W10:W12)</f>
        <v>0</v>
      </c>
      <c r="X13" s="74">
        <f>SUM(X10:X12)</f>
        <v>0</v>
      </c>
      <c r="Y13" s="74">
        <f>SUM(Y10:Y12)</f>
        <v>0</v>
      </c>
      <c r="Z13" s="74">
        <f>SUM(Z10:Z12)</f>
        <v>0</v>
      </c>
      <c r="AA13" s="74">
        <f>SUM(AA10:AA12)</f>
        <v>0</v>
      </c>
      <c r="AB13" s="74">
        <f>SUM(AB10:AB12)</f>
        <v>0</v>
      </c>
      <c r="AC13" s="74">
        <f>SUM(AC10:AC12)</f>
        <v>0</v>
      </c>
      <c r="AD13" s="74">
        <f>SUM(AD10:AD12)</f>
        <v>0</v>
      </c>
      <c r="AE13" s="75">
        <f>SUM(AE10:AE12)</f>
        <v>0</v>
      </c>
    </row>
    <row r="14" spans="1:31" ht="28.5">
      <c r="A14" s="53" t="s">
        <v>29</v>
      </c>
      <c r="B14" s="76" t="s">
        <v>30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</row>
    <row r="15" spans="1:31" ht="116.25" customHeight="1">
      <c r="A15" s="77" t="s">
        <v>31</v>
      </c>
      <c r="B15" s="78" t="s">
        <v>44</v>
      </c>
      <c r="C15" s="86" t="s">
        <v>45</v>
      </c>
      <c r="D15" s="80">
        <v>13275000</v>
      </c>
      <c r="E15" s="87" t="s">
        <v>42</v>
      </c>
      <c r="F15" s="89">
        <v>43936</v>
      </c>
      <c r="G15" s="83"/>
      <c r="H15" s="80">
        <v>13194000</v>
      </c>
      <c r="I15" s="80"/>
      <c r="J15" s="80"/>
      <c r="K15" s="80"/>
      <c r="L15" s="84">
        <v>28804.02</v>
      </c>
      <c r="M15" s="80"/>
      <c r="N15" s="80"/>
      <c r="O15" s="84">
        <f>99305.85+99213.83+92812.94+28804.02</f>
        <v>320136.64</v>
      </c>
      <c r="P15" s="80"/>
      <c r="Q15" s="80">
        <v>13194000</v>
      </c>
      <c r="R15" s="80">
        <f aca="true" t="shared" si="3" ref="R15:R17">L15</f>
        <v>28804.02</v>
      </c>
      <c r="S15" s="80"/>
      <c r="T15" s="80">
        <v>13194000</v>
      </c>
      <c r="U15" s="80">
        <f aca="true" t="shared" si="4" ref="U15:U17">O15</f>
        <v>320136.64</v>
      </c>
      <c r="V15" s="80"/>
      <c r="W15" s="80"/>
      <c r="X15" s="80"/>
      <c r="Y15" s="80"/>
      <c r="Z15" s="80"/>
      <c r="AA15" s="80"/>
      <c r="AB15" s="80"/>
      <c r="AC15" s="85">
        <f aca="true" t="shared" si="5" ref="AC15:AC17">H15+N15-T15</f>
        <v>0</v>
      </c>
      <c r="AD15" s="80"/>
      <c r="AE15" s="80"/>
    </row>
    <row r="16" spans="1:31" ht="117.75" customHeight="1">
      <c r="A16" s="77" t="s">
        <v>35</v>
      </c>
      <c r="B16" s="78" t="s">
        <v>47</v>
      </c>
      <c r="C16" s="79" t="s">
        <v>33</v>
      </c>
      <c r="D16" s="80">
        <v>50800000</v>
      </c>
      <c r="E16" s="87" t="s">
        <v>38</v>
      </c>
      <c r="F16" s="89">
        <v>44132</v>
      </c>
      <c r="G16" s="83"/>
      <c r="H16" s="80">
        <v>29600000</v>
      </c>
      <c r="I16" s="80"/>
      <c r="J16" s="80"/>
      <c r="K16" s="80"/>
      <c r="L16" s="84"/>
      <c r="M16" s="80"/>
      <c r="N16" s="80"/>
      <c r="O16" s="84">
        <f>234217.53+228113.85+117736.18</f>
        <v>580067.56</v>
      </c>
      <c r="P16" s="80"/>
      <c r="Q16" s="80"/>
      <c r="R16" s="80">
        <f t="shared" si="3"/>
        <v>0</v>
      </c>
      <c r="S16" s="80"/>
      <c r="T16" s="80">
        <v>29600000</v>
      </c>
      <c r="U16" s="80">
        <f t="shared" si="4"/>
        <v>580067.56</v>
      </c>
      <c r="V16" s="80"/>
      <c r="W16" s="80"/>
      <c r="X16" s="80"/>
      <c r="Y16" s="80"/>
      <c r="Z16" s="80"/>
      <c r="AA16" s="80"/>
      <c r="AB16" s="80"/>
      <c r="AC16" s="85">
        <f t="shared" si="5"/>
        <v>0</v>
      </c>
      <c r="AD16" s="80"/>
      <c r="AE16" s="80"/>
    </row>
    <row r="17" spans="1:31" ht="92.25" customHeight="1">
      <c r="A17" s="77"/>
      <c r="B17" s="78" t="s">
        <v>79</v>
      </c>
      <c r="C17" s="86" t="s">
        <v>37</v>
      </c>
      <c r="D17" s="80">
        <v>18207000</v>
      </c>
      <c r="E17" s="87" t="s">
        <v>42</v>
      </c>
      <c r="F17" s="82">
        <v>44278</v>
      </c>
      <c r="G17" s="83"/>
      <c r="H17" s="80"/>
      <c r="I17" s="80"/>
      <c r="J17" s="80"/>
      <c r="K17" s="80"/>
      <c r="L17" s="84">
        <v>135298.9</v>
      </c>
      <c r="M17" s="80"/>
      <c r="N17" s="80">
        <v>18207000</v>
      </c>
      <c r="O17" s="80">
        <f>135298.9</f>
        <v>135298.9</v>
      </c>
      <c r="P17" s="80"/>
      <c r="Q17" s="80"/>
      <c r="R17" s="80">
        <f t="shared" si="3"/>
        <v>135298.9</v>
      </c>
      <c r="S17" s="80"/>
      <c r="T17" s="80"/>
      <c r="U17" s="80">
        <f t="shared" si="4"/>
        <v>135298.9</v>
      </c>
      <c r="V17" s="80"/>
      <c r="W17" s="80"/>
      <c r="X17" s="80"/>
      <c r="Y17" s="80"/>
      <c r="Z17" s="80"/>
      <c r="AA17" s="80"/>
      <c r="AB17" s="80"/>
      <c r="AC17" s="85">
        <f t="shared" si="5"/>
        <v>18207000</v>
      </c>
      <c r="AD17" s="80"/>
      <c r="AE17" s="80"/>
    </row>
    <row r="18" spans="1:31" ht="30.75" hidden="1">
      <c r="A18" s="77"/>
      <c r="B18" s="78"/>
      <c r="C18" s="88"/>
      <c r="D18" s="80"/>
      <c r="E18" s="87"/>
      <c r="F18" s="89"/>
      <c r="G18" s="83"/>
      <c r="H18" s="80"/>
      <c r="I18" s="80"/>
      <c r="J18" s="80"/>
      <c r="K18" s="80"/>
      <c r="L18" s="84"/>
      <c r="M18" s="80"/>
      <c r="N18" s="80"/>
      <c r="O18" s="84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5"/>
      <c r="AD18" s="80"/>
      <c r="AE18" s="80"/>
    </row>
    <row r="19" spans="1:31" ht="30.75" hidden="1">
      <c r="A19" s="77"/>
      <c r="B19" s="78"/>
      <c r="C19" s="79"/>
      <c r="D19" s="80"/>
      <c r="E19" s="87"/>
      <c r="F19" s="89"/>
      <c r="G19" s="83"/>
      <c r="H19" s="80"/>
      <c r="I19" s="80"/>
      <c r="J19" s="80"/>
      <c r="K19" s="80"/>
      <c r="L19" s="84"/>
      <c r="M19" s="80"/>
      <c r="N19" s="80"/>
      <c r="O19" s="84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5"/>
      <c r="AD19" s="80"/>
      <c r="AE19" s="80"/>
    </row>
    <row r="20" spans="1:31" ht="30.75">
      <c r="A20" s="90"/>
      <c r="B20" s="91" t="s">
        <v>48</v>
      </c>
      <c r="C20" s="74"/>
      <c r="D20" s="92">
        <f>SUM(D15:D19)</f>
        <v>82282000</v>
      </c>
      <c r="E20" s="74"/>
      <c r="F20" s="74"/>
      <c r="G20" s="74"/>
      <c r="H20" s="92">
        <f>SUM(H15:H19)</f>
        <v>42794000</v>
      </c>
      <c r="I20" s="92">
        <f>SUM(I15:I19)</f>
        <v>0</v>
      </c>
      <c r="J20" s="92">
        <f>SUM(J15:J19)</f>
        <v>0</v>
      </c>
      <c r="K20" s="92">
        <f>SUM(K15:K19)</f>
        <v>0</v>
      </c>
      <c r="L20" s="92">
        <f>SUM(L15:L19)</f>
        <v>164102.91999999998</v>
      </c>
      <c r="M20" s="92">
        <f>SUM(M15:M19)</f>
        <v>0</v>
      </c>
      <c r="N20" s="92">
        <f>SUM(N15:N19)</f>
        <v>18207000</v>
      </c>
      <c r="O20" s="92">
        <f>SUM(O15:O19)</f>
        <v>1035503.1000000001</v>
      </c>
      <c r="P20" s="92">
        <f>SUM(P15:P19)</f>
        <v>0</v>
      </c>
      <c r="Q20" s="92">
        <f>SUM(Q15:Q19)</f>
        <v>13194000</v>
      </c>
      <c r="R20" s="92">
        <f>SUM(R15:R19)</f>
        <v>164102.91999999998</v>
      </c>
      <c r="S20" s="92">
        <f>SUM(S15:S19)</f>
        <v>0</v>
      </c>
      <c r="T20" s="92">
        <f>SUM(T15:T19)</f>
        <v>42794000</v>
      </c>
      <c r="U20" s="92">
        <f>SUM(U15:U19)</f>
        <v>1035503.1000000001</v>
      </c>
      <c r="V20" s="92">
        <f>SUM(V15:V19)</f>
        <v>0</v>
      </c>
      <c r="W20" s="92">
        <f>SUM(W15:W19)</f>
        <v>0</v>
      </c>
      <c r="X20" s="92">
        <f>SUM(X15:X19)</f>
        <v>0</v>
      </c>
      <c r="Y20" s="92">
        <f>SUM(Y15:Y19)</f>
        <v>0</v>
      </c>
      <c r="Z20" s="92">
        <f>SUM(Z15:Z19)</f>
        <v>0</v>
      </c>
      <c r="AA20" s="92">
        <f>SUM(AA15:AA19)</f>
        <v>0</v>
      </c>
      <c r="AB20" s="92">
        <f>SUM(AB15:AB19)</f>
        <v>0</v>
      </c>
      <c r="AC20" s="92">
        <f>SUM(AC15:AC19)</f>
        <v>18207000</v>
      </c>
      <c r="AD20" s="92">
        <f>SUM(AD15:AD19)</f>
        <v>0</v>
      </c>
      <c r="AE20" s="92">
        <f>SUM(AE15:AE19)</f>
        <v>0</v>
      </c>
    </row>
    <row r="21" spans="1:31" ht="28.5" customHeight="1">
      <c r="A21" s="93" t="s">
        <v>49</v>
      </c>
      <c r="B21" s="76" t="s">
        <v>50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</row>
    <row r="22" spans="1:31" ht="26.25">
      <c r="A22" s="94"/>
      <c r="B22" s="95" t="s">
        <v>51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7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8"/>
    </row>
    <row r="23" spans="1:31" ht="30.75">
      <c r="A23" s="99"/>
      <c r="B23" s="100"/>
      <c r="C23" s="101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3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4"/>
    </row>
    <row r="24" spans="1:31" ht="30.75">
      <c r="A24" s="105"/>
      <c r="B24" s="106" t="s">
        <v>52</v>
      </c>
      <c r="C24" s="107"/>
      <c r="D24" s="108">
        <f>D23</f>
        <v>0</v>
      </c>
      <c r="E24" s="108"/>
      <c r="F24" s="108"/>
      <c r="G24" s="108"/>
      <c r="H24" s="108">
        <f>SUM(H23:H23)</f>
        <v>0</v>
      </c>
      <c r="I24" s="108">
        <f>SUM(I23:I23)</f>
        <v>0</v>
      </c>
      <c r="J24" s="108">
        <f>SUM(J23:J23)</f>
        <v>0</v>
      </c>
      <c r="K24" s="108">
        <f>SUM(K23:K23)</f>
        <v>0</v>
      </c>
      <c r="L24" s="108">
        <f>SUM(L23:L23)</f>
        <v>0</v>
      </c>
      <c r="M24" s="108">
        <f>SUM(M23:M23)</f>
        <v>0</v>
      </c>
      <c r="N24" s="108">
        <f>SUM(N23:N23)</f>
        <v>0</v>
      </c>
      <c r="O24" s="108">
        <f>SUM(O23:O23)</f>
        <v>0</v>
      </c>
      <c r="P24" s="108">
        <f>SUM(P23:P23)</f>
        <v>0</v>
      </c>
      <c r="Q24" s="108">
        <f>SUM(Q23:Q23)</f>
        <v>0</v>
      </c>
      <c r="R24" s="108">
        <f>SUM(R23:R23)</f>
        <v>0</v>
      </c>
      <c r="S24" s="108">
        <f>SUM(S23:S23)</f>
        <v>0</v>
      </c>
      <c r="T24" s="108">
        <f>SUM(T23:T23)</f>
        <v>0</v>
      </c>
      <c r="U24" s="108">
        <f>SUM(U23:U23)</f>
        <v>0</v>
      </c>
      <c r="V24" s="108">
        <f>SUM(V23:V23)</f>
        <v>0</v>
      </c>
      <c r="W24" s="108">
        <f>SUM(W23:W23)</f>
        <v>0</v>
      </c>
      <c r="X24" s="108">
        <f>SUM(X23:X23)</f>
        <v>0</v>
      </c>
      <c r="Y24" s="108">
        <f>SUM(Y23:Y23)</f>
        <v>0</v>
      </c>
      <c r="Z24" s="108">
        <f>SUM(Z23:Z23)</f>
        <v>0</v>
      </c>
      <c r="AA24" s="108">
        <f>SUM(AA23:AA23)</f>
        <v>0</v>
      </c>
      <c r="AB24" s="108">
        <f>SUM(AB23:AB23)</f>
        <v>0</v>
      </c>
      <c r="AC24" s="108">
        <f>SUM(AC23:AC23)</f>
        <v>0</v>
      </c>
      <c r="AD24" s="108">
        <f>SUM(AD23:AD23)</f>
        <v>0</v>
      </c>
      <c r="AE24" s="109">
        <f>SUM(AE23:AE23)</f>
        <v>0</v>
      </c>
    </row>
    <row r="25" spans="1:31" ht="30.75">
      <c r="A25" s="110"/>
      <c r="B25" s="111" t="s">
        <v>53</v>
      </c>
      <c r="C25" s="112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4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5"/>
    </row>
    <row r="26" spans="1:31" ht="70.5" customHeight="1">
      <c r="A26" s="99"/>
      <c r="B26" s="193" t="s">
        <v>80</v>
      </c>
      <c r="C26" s="194" t="s">
        <v>55</v>
      </c>
      <c r="D26" s="195">
        <v>24000000</v>
      </c>
      <c r="E26" s="196" t="s">
        <v>81</v>
      </c>
      <c r="F26" s="197">
        <v>43987</v>
      </c>
      <c r="G26" s="102"/>
      <c r="H26" s="85"/>
      <c r="I26" s="85"/>
      <c r="J26" s="85"/>
      <c r="K26" s="85">
        <v>0</v>
      </c>
      <c r="L26" s="85">
        <v>0</v>
      </c>
      <c r="M26" s="85">
        <v>0</v>
      </c>
      <c r="N26" s="85">
        <v>24000000</v>
      </c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>
        <f>H26+N26-T26</f>
        <v>24000000</v>
      </c>
      <c r="AD26" s="85">
        <v>0</v>
      </c>
      <c r="AE26" s="119">
        <v>0</v>
      </c>
    </row>
    <row r="27" spans="1:31" ht="30.75">
      <c r="A27" s="99"/>
      <c r="B27" s="120" t="s">
        <v>57</v>
      </c>
      <c r="C27" s="101"/>
      <c r="D27" s="121">
        <f>D26</f>
        <v>24000000</v>
      </c>
      <c r="E27" s="122"/>
      <c r="F27" s="122"/>
      <c r="G27" s="122"/>
      <c r="H27" s="121">
        <f>SUM(H26)</f>
        <v>0</v>
      </c>
      <c r="I27" s="121">
        <f>SUM(I26)</f>
        <v>0</v>
      </c>
      <c r="J27" s="121">
        <f>SUM(J26)</f>
        <v>0</v>
      </c>
      <c r="K27" s="121">
        <f>SUM(K26)</f>
        <v>0</v>
      </c>
      <c r="L27" s="121">
        <f>SUM(L26)</f>
        <v>0</v>
      </c>
      <c r="M27" s="121">
        <f>SUM(M26)</f>
        <v>0</v>
      </c>
      <c r="N27" s="121">
        <f>SUM(N26)</f>
        <v>24000000</v>
      </c>
      <c r="O27" s="121">
        <f>SUM(O26)</f>
        <v>0</v>
      </c>
      <c r="P27" s="121">
        <f>SUM(P26)</f>
        <v>0</v>
      </c>
      <c r="Q27" s="121">
        <f>SUM(Q26)</f>
        <v>0</v>
      </c>
      <c r="R27" s="121">
        <f>SUM(R26)</f>
        <v>0</v>
      </c>
      <c r="S27" s="121">
        <f>SUM(S26)</f>
        <v>0</v>
      </c>
      <c r="T27" s="121">
        <f>SUM(T26)</f>
        <v>0</v>
      </c>
      <c r="U27" s="121">
        <f>SUM(U26)</f>
        <v>0</v>
      </c>
      <c r="V27" s="121">
        <f>SUM(V26)</f>
        <v>0</v>
      </c>
      <c r="W27" s="121">
        <f>SUM(W26)</f>
        <v>0</v>
      </c>
      <c r="X27" s="121">
        <f>SUM(X26)</f>
        <v>0</v>
      </c>
      <c r="Y27" s="121">
        <f>SUM(Y26)</f>
        <v>0</v>
      </c>
      <c r="Z27" s="121">
        <f>SUM(Z26)</f>
        <v>0</v>
      </c>
      <c r="AA27" s="121">
        <f>SUM(AA26)</f>
        <v>0</v>
      </c>
      <c r="AB27" s="121">
        <f>SUM(AB26)</f>
        <v>0</v>
      </c>
      <c r="AC27" s="121">
        <f>SUM(AC26)</f>
        <v>24000000</v>
      </c>
      <c r="AD27" s="121">
        <f>SUM(AD26)</f>
        <v>0</v>
      </c>
      <c r="AE27" s="123">
        <f>SUM(AE26)</f>
        <v>0</v>
      </c>
    </row>
    <row r="28" spans="1:31" ht="30.75">
      <c r="A28" s="124"/>
      <c r="B28" s="125"/>
      <c r="C28" s="126"/>
      <c r="D28" s="127"/>
      <c r="E28" s="128"/>
      <c r="F28" s="128"/>
      <c r="G28" s="128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30"/>
    </row>
    <row r="29" spans="1:31" ht="30.75">
      <c r="A29" s="131"/>
      <c r="B29" s="132" t="s">
        <v>58</v>
      </c>
      <c r="C29" s="133"/>
      <c r="D29" s="92">
        <f>D24+D27</f>
        <v>24000000</v>
      </c>
      <c r="E29" s="92"/>
      <c r="F29" s="92"/>
      <c r="G29" s="92"/>
      <c r="H29" s="92">
        <f>H24+H27</f>
        <v>0</v>
      </c>
      <c r="I29" s="92">
        <f>I24+I27</f>
        <v>0</v>
      </c>
      <c r="J29" s="92">
        <f>J24+J27</f>
        <v>0</v>
      </c>
      <c r="K29" s="92">
        <f>K24+K27</f>
        <v>0</v>
      </c>
      <c r="L29" s="92">
        <f>L24+L27</f>
        <v>0</v>
      </c>
      <c r="M29" s="92">
        <f>M24+M27</f>
        <v>0</v>
      </c>
      <c r="N29" s="92">
        <f>N24+N27</f>
        <v>24000000</v>
      </c>
      <c r="O29" s="92">
        <f>O24+O27</f>
        <v>0</v>
      </c>
      <c r="P29" s="92">
        <f>P24+P27</f>
        <v>0</v>
      </c>
      <c r="Q29" s="92">
        <f>Q24+Q27</f>
        <v>0</v>
      </c>
      <c r="R29" s="92">
        <f>R24+R27</f>
        <v>0</v>
      </c>
      <c r="S29" s="92">
        <f>S24+S27</f>
        <v>0</v>
      </c>
      <c r="T29" s="92">
        <f>T24+T27</f>
        <v>0</v>
      </c>
      <c r="U29" s="92">
        <f>U24+U27</f>
        <v>0</v>
      </c>
      <c r="V29" s="92">
        <f>V24+V27</f>
        <v>0</v>
      </c>
      <c r="W29" s="92">
        <f>W24+W27</f>
        <v>0</v>
      </c>
      <c r="X29" s="92">
        <f>X24+X27</f>
        <v>0</v>
      </c>
      <c r="Y29" s="92">
        <f>Y24+Y27</f>
        <v>0</v>
      </c>
      <c r="Z29" s="92">
        <f>Z24+Z27</f>
        <v>0</v>
      </c>
      <c r="AA29" s="92">
        <f>AA24+AA27</f>
        <v>0</v>
      </c>
      <c r="AB29" s="92">
        <f>AB24+AB27</f>
        <v>0</v>
      </c>
      <c r="AC29" s="92">
        <f>AC24+AC27</f>
        <v>24000000</v>
      </c>
      <c r="AD29" s="92">
        <f>AD24+AD27</f>
        <v>0</v>
      </c>
      <c r="AE29" s="134">
        <f>AE24+AE27</f>
        <v>0</v>
      </c>
    </row>
    <row r="30" spans="1:31" ht="28.5">
      <c r="A30" s="135" t="s">
        <v>59</v>
      </c>
      <c r="B30" s="136" t="s">
        <v>60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</row>
    <row r="31" spans="1:31" ht="26.25">
      <c r="A31" s="137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38"/>
    </row>
    <row r="32" spans="1:31" ht="26.25">
      <c r="A32" s="139"/>
      <c r="B32" s="140" t="s">
        <v>61</v>
      </c>
      <c r="C32" s="140"/>
      <c r="D32" s="140"/>
      <c r="E32" s="140"/>
      <c r="F32" s="140"/>
      <c r="G32" s="140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26"/>
      <c r="AD32" s="126"/>
      <c r="AE32" s="142"/>
    </row>
    <row r="33" spans="1:31" ht="30.75">
      <c r="A33" s="143"/>
      <c r="B33" s="144" t="s">
        <v>62</v>
      </c>
      <c r="C33" s="145"/>
      <c r="D33" s="146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8"/>
    </row>
    <row r="34" spans="1:31" ht="30.75">
      <c r="A34" s="149"/>
      <c r="B34" s="150" t="s">
        <v>63</v>
      </c>
      <c r="C34" s="151"/>
      <c r="D34" s="152">
        <f>D20+D29+D33</f>
        <v>106282000</v>
      </c>
      <c r="E34" s="152"/>
      <c r="F34" s="152"/>
      <c r="G34" s="152"/>
      <c r="H34" s="152">
        <f>H20+H29+H33</f>
        <v>42794000</v>
      </c>
      <c r="I34" s="152">
        <f>I20+I29+I33</f>
        <v>0</v>
      </c>
      <c r="J34" s="152">
        <f>J20+J29+J33</f>
        <v>0</v>
      </c>
      <c r="K34" s="152">
        <f>K20+K29+K33</f>
        <v>0</v>
      </c>
      <c r="L34" s="152">
        <f>L20+L29+L33</f>
        <v>164102.91999999998</v>
      </c>
      <c r="M34" s="152">
        <f>M20+M29+M33</f>
        <v>0</v>
      </c>
      <c r="N34" s="152">
        <f>N20+N29+N33</f>
        <v>42207000</v>
      </c>
      <c r="O34" s="152">
        <f>O20+O29+O33</f>
        <v>1035503.1000000001</v>
      </c>
      <c r="P34" s="152">
        <f>P20+P29+P33</f>
        <v>0</v>
      </c>
      <c r="Q34" s="152">
        <f>Q20+Q29+Q33</f>
        <v>13194000</v>
      </c>
      <c r="R34" s="152">
        <f>R20+R29+R33</f>
        <v>164102.91999999998</v>
      </c>
      <c r="S34" s="152">
        <f>S20+S29+S33</f>
        <v>0</v>
      </c>
      <c r="T34" s="152">
        <f>T20+T29+T33</f>
        <v>42794000</v>
      </c>
      <c r="U34" s="152">
        <f>U20+U29+U33</f>
        <v>1035503.1000000001</v>
      </c>
      <c r="V34" s="152">
        <f>V20+V29+V33</f>
        <v>0</v>
      </c>
      <c r="W34" s="152">
        <f>W20+W29+W33</f>
        <v>0</v>
      </c>
      <c r="X34" s="152">
        <f>X20+X29+X33</f>
        <v>0</v>
      </c>
      <c r="Y34" s="152">
        <f>Y20+Y29+Y33</f>
        <v>0</v>
      </c>
      <c r="Z34" s="152">
        <f>Z20+Z29+Z33</f>
        <v>0</v>
      </c>
      <c r="AA34" s="152">
        <f>AA20+AA29+AA33</f>
        <v>0</v>
      </c>
      <c r="AB34" s="152">
        <f>AB20+AB29+AB33</f>
        <v>0</v>
      </c>
      <c r="AC34" s="152">
        <f>AC20+AC29+AC33</f>
        <v>42207000</v>
      </c>
      <c r="AD34" s="152">
        <f>AD20+AD29+AD33</f>
        <v>0</v>
      </c>
      <c r="AE34" s="152">
        <f>AE20+AE29+AE33</f>
        <v>0</v>
      </c>
    </row>
    <row r="35" spans="1:31" ht="16.5">
      <c r="A35" s="153"/>
      <c r="B35" s="154"/>
      <c r="C35" s="154"/>
      <c r="D35" s="155"/>
      <c r="E35" s="156"/>
      <c r="F35" s="156"/>
      <c r="G35" s="156"/>
      <c r="H35" s="156"/>
      <c r="I35" s="156"/>
      <c r="J35" s="156"/>
      <c r="K35" s="155"/>
      <c r="L35" s="156"/>
      <c r="M35" s="156"/>
      <c r="N35" s="155"/>
      <c r="O35" s="156"/>
      <c r="P35" s="156"/>
      <c r="Q35" s="156"/>
      <c r="R35" s="156"/>
      <c r="S35" s="156"/>
      <c r="T35" s="156"/>
      <c r="U35" s="156"/>
      <c r="V35" s="156"/>
      <c r="W35" s="155"/>
      <c r="X35" s="156"/>
      <c r="Y35" s="156"/>
      <c r="Z35" s="155"/>
      <c r="AA35" s="156"/>
      <c r="AB35" s="156"/>
      <c r="AC35" s="156"/>
      <c r="AD35" s="156"/>
      <c r="AE35" s="156"/>
    </row>
    <row r="36" spans="1:31" ht="16.5">
      <c r="A36" s="153"/>
      <c r="B36" s="154"/>
      <c r="C36" s="154"/>
      <c r="D36" s="155"/>
      <c r="E36" s="156"/>
      <c r="F36" s="156"/>
      <c r="G36" s="156"/>
      <c r="H36" s="156"/>
      <c r="I36" s="156"/>
      <c r="J36" s="156"/>
      <c r="K36" s="155"/>
      <c r="L36" s="156"/>
      <c r="M36" s="156"/>
      <c r="N36" s="155"/>
      <c r="O36" s="156"/>
      <c r="P36" s="156"/>
      <c r="Q36" s="156"/>
      <c r="R36" s="156"/>
      <c r="S36" s="156"/>
      <c r="T36" s="156"/>
      <c r="U36" s="156"/>
      <c r="V36" s="156"/>
      <c r="W36" s="155"/>
      <c r="X36" s="156"/>
      <c r="Y36" s="156"/>
      <c r="Z36" s="155"/>
      <c r="AA36" s="156"/>
      <c r="AB36" s="156"/>
      <c r="AC36" s="156"/>
      <c r="AD36" s="156"/>
      <c r="AE36" s="156"/>
    </row>
    <row r="37" spans="1:31" ht="16.5">
      <c r="A37" s="153"/>
      <c r="B37" s="154"/>
      <c r="C37" s="154"/>
      <c r="D37" s="155"/>
      <c r="E37" s="156"/>
      <c r="F37" s="156"/>
      <c r="G37" s="156"/>
      <c r="H37" s="156"/>
      <c r="I37" s="156"/>
      <c r="J37" s="156"/>
      <c r="K37" s="155"/>
      <c r="L37" s="156"/>
      <c r="M37" s="156"/>
      <c r="N37" s="155"/>
      <c r="O37" s="156"/>
      <c r="P37" s="156"/>
      <c r="Q37" s="156"/>
      <c r="R37" s="156"/>
      <c r="S37" s="156"/>
      <c r="T37" s="156"/>
      <c r="U37" s="156"/>
      <c r="V37" s="156"/>
      <c r="W37" s="155"/>
      <c r="X37" s="156"/>
      <c r="Y37" s="156"/>
      <c r="Z37" s="155"/>
      <c r="AA37" s="156"/>
      <c r="AB37" s="156"/>
      <c r="AC37" s="156"/>
      <c r="AD37" s="156"/>
      <c r="AE37" s="156"/>
    </row>
    <row r="38" spans="1:31" ht="16.5">
      <c r="A38" s="153"/>
      <c r="B38" s="154"/>
      <c r="C38" s="154"/>
      <c r="D38" s="155"/>
      <c r="E38" s="156"/>
      <c r="F38" s="156"/>
      <c r="G38" s="156"/>
      <c r="H38" s="156"/>
      <c r="I38" s="156"/>
      <c r="J38" s="156"/>
      <c r="K38" s="155"/>
      <c r="L38" s="156"/>
      <c r="M38" s="156"/>
      <c r="N38" s="155"/>
      <c r="O38" s="156"/>
      <c r="P38" s="156"/>
      <c r="Q38" s="156"/>
      <c r="R38" s="156"/>
      <c r="S38" s="156"/>
      <c r="T38" s="156"/>
      <c r="U38" s="156"/>
      <c r="V38" s="156"/>
      <c r="W38" s="155"/>
      <c r="X38" s="156"/>
      <c r="Y38" s="156"/>
      <c r="Z38" s="155"/>
      <c r="AA38" s="156"/>
      <c r="AB38" s="156"/>
      <c r="AC38" s="156"/>
      <c r="AD38" s="156"/>
      <c r="AE38" s="156"/>
    </row>
    <row r="39" spans="1:31" ht="16.5">
      <c r="A39" s="153"/>
      <c r="B39" s="154"/>
      <c r="C39" s="154"/>
      <c r="D39" s="155"/>
      <c r="E39" s="156"/>
      <c r="F39" s="156"/>
      <c r="G39" s="156"/>
      <c r="H39" s="156"/>
      <c r="I39" s="156"/>
      <c r="J39" s="156"/>
      <c r="K39" s="155"/>
      <c r="L39" s="156"/>
      <c r="M39" s="156"/>
      <c r="N39" s="155"/>
      <c r="O39" s="156"/>
      <c r="P39" s="156"/>
      <c r="Q39" s="156"/>
      <c r="R39" s="156"/>
      <c r="S39" s="156"/>
      <c r="T39" s="156"/>
      <c r="U39" s="156"/>
      <c r="V39" s="156"/>
      <c r="W39" s="155"/>
      <c r="X39" s="156"/>
      <c r="Y39" s="156"/>
      <c r="Z39" s="155"/>
      <c r="AA39" s="156"/>
      <c r="AB39" s="156"/>
      <c r="AC39" s="156"/>
      <c r="AD39" s="156"/>
      <c r="AE39" s="156"/>
    </row>
    <row r="40" spans="1:31" ht="16.5">
      <c r="A40" s="153"/>
      <c r="B40" s="154"/>
      <c r="C40" s="154"/>
      <c r="D40" s="155"/>
      <c r="E40" s="156"/>
      <c r="F40" s="156"/>
      <c r="G40" s="156"/>
      <c r="H40" s="156"/>
      <c r="I40" s="156"/>
      <c r="J40" s="156"/>
      <c r="K40" s="155"/>
      <c r="L40" s="156"/>
      <c r="M40" s="156"/>
      <c r="N40" s="155"/>
      <c r="O40" s="156"/>
      <c r="P40" s="156"/>
      <c r="Q40" s="156"/>
      <c r="R40" s="156"/>
      <c r="S40" s="156"/>
      <c r="T40" s="156"/>
      <c r="U40" s="156"/>
      <c r="V40" s="156"/>
      <c r="W40" s="155"/>
      <c r="X40" s="156"/>
      <c r="Y40" s="156"/>
      <c r="Z40" s="155"/>
      <c r="AA40" s="156"/>
      <c r="AB40" s="156"/>
      <c r="AC40" s="156"/>
      <c r="AD40" s="156"/>
      <c r="AE40" s="156"/>
    </row>
    <row r="41" spans="1:31" ht="16.5">
      <c r="A41" s="153"/>
      <c r="B41" s="154"/>
      <c r="C41" s="154"/>
      <c r="D41" s="155"/>
      <c r="E41" s="156"/>
      <c r="F41" s="156"/>
      <c r="G41" s="156"/>
      <c r="H41" s="156"/>
      <c r="I41" s="156"/>
      <c r="J41" s="156"/>
      <c r="K41" s="155"/>
      <c r="L41" s="156"/>
      <c r="M41" s="156"/>
      <c r="N41" s="155"/>
      <c r="O41" s="156"/>
      <c r="P41" s="156"/>
      <c r="Q41" s="156"/>
      <c r="R41" s="156"/>
      <c r="S41" s="156"/>
      <c r="T41" s="156"/>
      <c r="U41" s="156"/>
      <c r="V41" s="156"/>
      <c r="W41" s="155"/>
      <c r="X41" s="156"/>
      <c r="Y41" s="156"/>
      <c r="Z41" s="155"/>
      <c r="AA41" s="156"/>
      <c r="AB41" s="156"/>
      <c r="AC41" s="156"/>
      <c r="AD41" s="156"/>
      <c r="AE41" s="156"/>
    </row>
    <row r="42" spans="1:31" ht="16.5">
      <c r="A42" s="153"/>
      <c r="B42" s="154"/>
      <c r="C42" s="154"/>
      <c r="D42" s="156"/>
      <c r="E42" s="156"/>
      <c r="F42" s="156"/>
      <c r="G42" s="156"/>
      <c r="H42" s="156"/>
      <c r="I42" s="156"/>
      <c r="J42" s="156"/>
      <c r="K42" s="155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</row>
    <row r="43" spans="1:31" ht="16.5">
      <c r="A43" s="153"/>
      <c r="B43" s="154"/>
      <c r="C43" s="154"/>
      <c r="D43" s="156"/>
      <c r="E43" s="156"/>
      <c r="F43" s="156"/>
      <c r="G43" s="156"/>
      <c r="H43" s="156"/>
      <c r="I43" s="156"/>
      <c r="J43" s="156"/>
      <c r="K43" s="155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</row>
    <row r="44" spans="1:31" ht="16.5">
      <c r="A44" s="153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</row>
    <row r="45" spans="1:31" ht="30.75">
      <c r="A45" s="157"/>
      <c r="B45" s="157"/>
      <c r="C45" s="1"/>
      <c r="D45" s="158" t="s">
        <v>64</v>
      </c>
      <c r="E45" s="158"/>
      <c r="F45" s="158"/>
      <c r="G45" s="158"/>
      <c r="H45" s="159" t="s">
        <v>65</v>
      </c>
      <c r="I45" s="160"/>
      <c r="J45" s="159"/>
      <c r="K45" s="159" t="s">
        <v>66</v>
      </c>
      <c r="L45" s="159"/>
      <c r="M45" s="159"/>
      <c r="N45" s="161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</row>
    <row r="46" spans="1:31" ht="30.75">
      <c r="A46" s="157"/>
      <c r="B46" s="157"/>
      <c r="C46" s="1"/>
      <c r="D46" s="1"/>
      <c r="E46" s="160"/>
      <c r="F46" s="160"/>
      <c r="G46" s="160"/>
      <c r="H46" s="162"/>
      <c r="I46" s="162"/>
      <c r="J46" s="163"/>
      <c r="K46" s="164"/>
      <c r="L46" s="159"/>
      <c r="M46" s="159"/>
      <c r="N46" s="4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</row>
    <row r="47" spans="1:31" ht="24">
      <c r="A47" s="157"/>
      <c r="B47" s="157"/>
      <c r="C47" s="1"/>
      <c r="D47" s="165"/>
      <c r="E47" s="166"/>
      <c r="F47" s="165"/>
      <c r="G47" s="165"/>
      <c r="H47" s="167"/>
      <c r="I47" s="167"/>
      <c r="J47" s="168"/>
      <c r="K47" s="169"/>
      <c r="L47" s="168"/>
      <c r="M47" s="166"/>
      <c r="N47" s="167"/>
      <c r="O47" s="167"/>
      <c r="P47" s="167"/>
      <c r="Q47" s="16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</row>
    <row r="48" spans="1:31" ht="30.75">
      <c r="A48" s="157"/>
      <c r="B48" s="1"/>
      <c r="C48" s="170" t="s">
        <v>67</v>
      </c>
      <c r="D48" s="1"/>
      <c r="E48" s="160"/>
      <c r="F48" s="160"/>
      <c r="G48" s="160"/>
      <c r="H48" s="162"/>
      <c r="I48" s="162"/>
      <c r="J48" s="163"/>
      <c r="K48" s="164"/>
      <c r="L48" s="159"/>
      <c r="M48" s="159"/>
      <c r="N48" s="4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</row>
    <row r="49" spans="1:31" ht="30.75">
      <c r="A49" s="157"/>
      <c r="B49" s="1"/>
      <c r="C49" s="1"/>
      <c r="D49" s="1"/>
      <c r="E49" s="160"/>
      <c r="F49" s="160"/>
      <c r="G49" s="160"/>
      <c r="H49" s="162"/>
      <c r="I49" s="162"/>
      <c r="J49" s="171"/>
      <c r="K49" s="164"/>
      <c r="L49" s="159"/>
      <c r="M49" s="159"/>
      <c r="N49" s="4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</row>
    <row r="50" spans="1:31" ht="30.75">
      <c r="A50" s="157"/>
      <c r="B50" s="157"/>
      <c r="C50" s="1"/>
      <c r="D50" s="158" t="s">
        <v>68</v>
      </c>
      <c r="E50" s="158"/>
      <c r="F50" s="172"/>
      <c r="G50" s="172"/>
      <c r="H50" s="159" t="s">
        <v>65</v>
      </c>
      <c r="I50" s="160"/>
      <c r="J50" s="159"/>
      <c r="K50" s="159" t="s">
        <v>69</v>
      </c>
      <c r="L50" s="159"/>
      <c r="M50" s="159"/>
      <c r="N50" s="4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</row>
    <row r="51" spans="1:31" ht="24">
      <c r="A51" s="157"/>
      <c r="B51" s="157"/>
      <c r="C51" s="173"/>
      <c r="D51" s="173"/>
      <c r="E51" s="173"/>
      <c r="F51" s="174"/>
      <c r="G51" s="174"/>
      <c r="H51" s="173"/>
      <c r="I51" s="173"/>
      <c r="J51" s="173"/>
      <c r="K51" s="173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</row>
    <row r="52" spans="1:31" ht="16.5">
      <c r="A52" s="157"/>
      <c r="B52" s="157"/>
      <c r="C52" s="157"/>
      <c r="D52" s="157"/>
      <c r="E52" s="157"/>
      <c r="F52" s="175"/>
      <c r="G52" s="175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</row>
    <row r="53" spans="1:31" ht="16.5">
      <c r="A53" s="157"/>
      <c r="B53" s="157"/>
      <c r="C53" s="157"/>
      <c r="D53" s="157"/>
      <c r="E53" s="157"/>
      <c r="F53" s="176"/>
      <c r="G53" s="176"/>
      <c r="H53" s="177"/>
      <c r="I53" s="17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</row>
    <row r="54" spans="1:31" ht="16.5">
      <c r="A54" s="157"/>
      <c r="B54" s="178"/>
      <c r="C54" s="1"/>
      <c r="D54" s="1"/>
      <c r="E54" s="1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</row>
    <row r="55" spans="1:31" ht="30.75">
      <c r="A55" s="157"/>
      <c r="B55" s="179" t="s">
        <v>74</v>
      </c>
      <c r="C55" s="180"/>
      <c r="D55" s="181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</row>
    <row r="56" spans="1:31" ht="26.25">
      <c r="A56" s="157"/>
      <c r="B56" s="180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</row>
    <row r="57" spans="1:31" ht="30.75">
      <c r="A57" s="157"/>
      <c r="B57" s="179" t="s">
        <v>75</v>
      </c>
      <c r="C57" s="180"/>
      <c r="D57" s="180"/>
      <c r="E57" s="182"/>
      <c r="F57" s="182"/>
      <c r="G57" s="182"/>
      <c r="H57" s="182"/>
      <c r="I57" s="182"/>
      <c r="J57" s="182"/>
      <c r="K57" s="182"/>
      <c r="L57" s="182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</row>
    <row r="58" spans="1:31" ht="26.25">
      <c r="A58" s="157"/>
      <c r="B58" s="180"/>
      <c r="C58" s="180"/>
      <c r="D58" s="183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</row>
    <row r="59" spans="1:31" ht="28.5">
      <c r="A59" s="157"/>
      <c r="B59" s="184">
        <v>43957</v>
      </c>
      <c r="C59" s="180"/>
      <c r="D59" s="185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</row>
    <row r="60" spans="1:31" ht="28.5">
      <c r="A60" s="157"/>
      <c r="B60" s="180"/>
      <c r="C60" s="180"/>
      <c r="D60" s="185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</row>
    <row r="61" spans="1:31" ht="28.5">
      <c r="A61" s="157"/>
      <c r="B61" s="187" t="s">
        <v>77</v>
      </c>
      <c r="C61" s="187"/>
      <c r="D61" s="182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</row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</sheetData>
  <sheetProtection selectLockedCells="1" selectUnlockedCells="1"/>
  <mergeCells count="26">
    <mergeCell ref="A2:AE2"/>
    <mergeCell ref="K5:P5"/>
    <mergeCell ref="Q5:AB5"/>
    <mergeCell ref="A6:A7"/>
    <mergeCell ref="B6:B7"/>
    <mergeCell ref="C6:C7"/>
    <mergeCell ref="D6:D7"/>
    <mergeCell ref="E6:E7"/>
    <mergeCell ref="F6:F7"/>
    <mergeCell ref="G6:G7"/>
    <mergeCell ref="H6:J6"/>
    <mergeCell ref="K6:M6"/>
    <mergeCell ref="N6:P6"/>
    <mergeCell ref="Q6:S6"/>
    <mergeCell ref="T6:V6"/>
    <mergeCell ref="W6:Y6"/>
    <mergeCell ref="Z6:AB6"/>
    <mergeCell ref="AC6:AE6"/>
    <mergeCell ref="B9:AE9"/>
    <mergeCell ref="B12:G12"/>
    <mergeCell ref="B14:AE14"/>
    <mergeCell ref="B21:AE21"/>
    <mergeCell ref="B30:AE30"/>
    <mergeCell ref="B32:G32"/>
    <mergeCell ref="D45:G45"/>
    <mergeCell ref="D50:E50"/>
  </mergeCells>
  <printOptions/>
  <pageMargins left="0.19652777777777777" right="0.21736111111111112" top="0.8861111111111111" bottom="0.8861111111111111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1"/>
  <sheetViews>
    <sheetView zoomScale="41" zoomScaleNormal="41" zoomScaleSheetLayoutView="42" workbookViewId="0" topLeftCell="A1">
      <selection activeCell="B57" sqref="B57"/>
    </sheetView>
  </sheetViews>
  <sheetFormatPr defaultColWidth="9.140625" defaultRowHeight="12.75"/>
  <cols>
    <col min="1" max="1" width="11.421875" style="0" customWidth="1"/>
    <col min="2" max="2" width="57.57421875" style="0" customWidth="1"/>
    <col min="3" max="3" width="29.8515625" style="0" customWidth="1"/>
    <col min="4" max="4" width="30.8515625" style="0" customWidth="1"/>
    <col min="5" max="5" width="33.7109375" style="0" customWidth="1"/>
    <col min="6" max="6" width="18.7109375" style="0" customWidth="1"/>
    <col min="7" max="7" width="16.7109375" style="0" customWidth="1"/>
    <col min="8" max="8" width="28.57421875" style="0" customWidth="1"/>
    <col min="9" max="10" width="11.421875" style="0" customWidth="1"/>
    <col min="11" max="11" width="31.57421875" style="0" customWidth="1"/>
    <col min="12" max="12" width="22.57421875" style="0" customWidth="1"/>
    <col min="13" max="13" width="11.421875" style="0" customWidth="1"/>
    <col min="14" max="14" width="31.8515625" style="0" customWidth="1"/>
    <col min="15" max="15" width="27.140625" style="0" customWidth="1"/>
    <col min="16" max="16" width="11.421875" style="0" customWidth="1"/>
    <col min="17" max="17" width="28.8515625" style="0" customWidth="1"/>
    <col min="18" max="18" width="23.140625" style="0" customWidth="1"/>
    <col min="19" max="19" width="11.421875" style="0" customWidth="1"/>
    <col min="20" max="20" width="29.00390625" style="0" customWidth="1"/>
    <col min="21" max="21" width="27.140625" style="0" customWidth="1"/>
    <col min="22" max="28" width="11.421875" style="0" customWidth="1"/>
    <col min="29" max="29" width="32.8515625" style="0" customWidth="1"/>
    <col min="30" max="30" width="16.00390625" style="0" customWidth="1"/>
    <col min="31" max="16384" width="11.421875" style="0" customWidth="1"/>
  </cols>
  <sheetData>
    <row r="1" spans="1:31" ht="23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62.25" customHeight="1">
      <c r="A2" s="2" t="s">
        <v>83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8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1.75">
      <c r="A5" s="5"/>
      <c r="B5" s="6"/>
      <c r="C5" s="6"/>
      <c r="D5" s="6"/>
      <c r="E5" s="6"/>
      <c r="F5" s="6"/>
      <c r="G5" s="6"/>
      <c r="H5" s="6"/>
      <c r="I5" s="6"/>
      <c r="J5" s="6"/>
      <c r="K5" s="7" t="s">
        <v>1</v>
      </c>
      <c r="L5" s="7"/>
      <c r="M5" s="7"/>
      <c r="N5" s="7"/>
      <c r="O5" s="7"/>
      <c r="P5" s="7"/>
      <c r="Q5" s="8" t="s">
        <v>2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9"/>
      <c r="AD5" s="10" t="s">
        <v>3</v>
      </c>
      <c r="AE5" s="11"/>
    </row>
    <row r="6" spans="1:31" ht="159.75" customHeight="1">
      <c r="A6" s="12" t="s">
        <v>4</v>
      </c>
      <c r="B6" s="13" t="s">
        <v>5</v>
      </c>
      <c r="C6" s="13" t="s">
        <v>6</v>
      </c>
      <c r="D6" s="14" t="s">
        <v>7</v>
      </c>
      <c r="E6" s="15" t="s">
        <v>8</v>
      </c>
      <c r="F6" s="15" t="s">
        <v>9</v>
      </c>
      <c r="G6" s="16" t="s">
        <v>10</v>
      </c>
      <c r="H6" s="17" t="s">
        <v>11</v>
      </c>
      <c r="I6" s="17"/>
      <c r="J6" s="17"/>
      <c r="K6" s="18" t="s">
        <v>12</v>
      </c>
      <c r="L6" s="18"/>
      <c r="M6" s="18"/>
      <c r="N6" s="19" t="s">
        <v>13</v>
      </c>
      <c r="O6" s="19"/>
      <c r="P6" s="19"/>
      <c r="Q6" s="20" t="s">
        <v>14</v>
      </c>
      <c r="R6" s="20"/>
      <c r="S6" s="20"/>
      <c r="T6" s="21" t="s">
        <v>15</v>
      </c>
      <c r="U6" s="21"/>
      <c r="V6" s="21"/>
      <c r="W6" s="22" t="s">
        <v>16</v>
      </c>
      <c r="X6" s="22"/>
      <c r="Y6" s="22"/>
      <c r="Z6" s="23" t="s">
        <v>17</v>
      </c>
      <c r="AA6" s="23"/>
      <c r="AB6" s="23"/>
      <c r="AC6" s="24" t="s">
        <v>18</v>
      </c>
      <c r="AD6" s="24"/>
      <c r="AE6" s="24"/>
    </row>
    <row r="7" spans="1:31" ht="153.75">
      <c r="A7" s="12"/>
      <c r="B7" s="13"/>
      <c r="C7" s="13"/>
      <c r="D7" s="14"/>
      <c r="E7" s="15"/>
      <c r="F7" s="15"/>
      <c r="G7" s="16"/>
      <c r="H7" s="25" t="s">
        <v>19</v>
      </c>
      <c r="I7" s="26" t="s">
        <v>20</v>
      </c>
      <c r="J7" s="27" t="s">
        <v>21</v>
      </c>
      <c r="K7" s="28" t="s">
        <v>22</v>
      </c>
      <c r="L7" s="26" t="s">
        <v>20</v>
      </c>
      <c r="M7" s="28" t="s">
        <v>21</v>
      </c>
      <c r="N7" s="29" t="s">
        <v>19</v>
      </c>
      <c r="O7" s="26" t="s">
        <v>20</v>
      </c>
      <c r="P7" s="29" t="s">
        <v>21</v>
      </c>
      <c r="Q7" s="12" t="s">
        <v>22</v>
      </c>
      <c r="R7" s="30" t="s">
        <v>20</v>
      </c>
      <c r="S7" s="31" t="s">
        <v>21</v>
      </c>
      <c r="T7" s="28" t="s">
        <v>23</v>
      </c>
      <c r="U7" s="32" t="s">
        <v>20</v>
      </c>
      <c r="V7" s="33" t="s">
        <v>21</v>
      </c>
      <c r="W7" s="34" t="s">
        <v>23</v>
      </c>
      <c r="X7" s="35" t="s">
        <v>20</v>
      </c>
      <c r="Y7" s="34" t="s">
        <v>21</v>
      </c>
      <c r="Z7" s="34" t="s">
        <v>23</v>
      </c>
      <c r="AA7" s="35" t="s">
        <v>20</v>
      </c>
      <c r="AB7" s="36" t="s">
        <v>21</v>
      </c>
      <c r="AC7" s="28" t="s">
        <v>24</v>
      </c>
      <c r="AD7" s="32" t="s">
        <v>20</v>
      </c>
      <c r="AE7" s="28" t="s">
        <v>21</v>
      </c>
    </row>
    <row r="8" spans="1:31" ht="21.75">
      <c r="A8" s="37">
        <v>1</v>
      </c>
      <c r="B8" s="38">
        <v>2</v>
      </c>
      <c r="C8" s="38">
        <v>3</v>
      </c>
      <c r="D8" s="39">
        <v>4</v>
      </c>
      <c r="E8" s="40">
        <v>5</v>
      </c>
      <c r="F8" s="40">
        <v>6</v>
      </c>
      <c r="G8" s="41">
        <v>7</v>
      </c>
      <c r="H8" s="42">
        <v>8</v>
      </c>
      <c r="I8" s="43">
        <v>9</v>
      </c>
      <c r="J8" s="44">
        <v>10</v>
      </c>
      <c r="K8" s="42">
        <v>11</v>
      </c>
      <c r="L8" s="38">
        <v>12</v>
      </c>
      <c r="M8" s="45">
        <v>13</v>
      </c>
      <c r="N8" s="44">
        <v>14</v>
      </c>
      <c r="O8" s="38">
        <v>15</v>
      </c>
      <c r="P8" s="44">
        <v>16</v>
      </c>
      <c r="Q8" s="38">
        <v>17</v>
      </c>
      <c r="R8" s="43">
        <v>18</v>
      </c>
      <c r="S8" s="38">
        <v>19</v>
      </c>
      <c r="T8" s="46">
        <v>20</v>
      </c>
      <c r="U8" s="47">
        <v>21</v>
      </c>
      <c r="V8" s="48">
        <v>22</v>
      </c>
      <c r="W8" s="49">
        <v>23</v>
      </c>
      <c r="X8" s="50">
        <v>24</v>
      </c>
      <c r="Y8" s="49">
        <v>25</v>
      </c>
      <c r="Z8" s="49">
        <v>26</v>
      </c>
      <c r="AA8" s="50">
        <v>27</v>
      </c>
      <c r="AB8" s="51">
        <v>28</v>
      </c>
      <c r="AC8" s="52">
        <v>23</v>
      </c>
      <c r="AD8" s="47">
        <v>24</v>
      </c>
      <c r="AE8" s="37">
        <v>25</v>
      </c>
    </row>
    <row r="9" spans="1:31" ht="28.5">
      <c r="A9" s="53" t="s">
        <v>25</v>
      </c>
      <c r="B9" s="54" t="s">
        <v>26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</row>
    <row r="10" spans="1:31" ht="26.25">
      <c r="A10" s="55"/>
      <c r="B10" s="56"/>
      <c r="C10" s="57"/>
      <c r="D10" s="57"/>
      <c r="E10" s="57"/>
      <c r="F10" s="58"/>
      <c r="G10" s="57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>
        <f aca="true" t="shared" si="0" ref="AC10:AC12">H10+N10-T10-Z10</f>
        <v>0</v>
      </c>
      <c r="AD10" s="59">
        <f aca="true" t="shared" si="1" ref="AD10:AD12">I10+Q10-U10-AA10</f>
        <v>0</v>
      </c>
      <c r="AE10" s="60">
        <f aca="true" t="shared" si="2" ref="AE10:AE12">J10+R10-V10-AB10</f>
        <v>0</v>
      </c>
    </row>
    <row r="11" spans="1:31" ht="26.25">
      <c r="A11" s="61"/>
      <c r="B11" s="62"/>
      <c r="C11" s="63"/>
      <c r="D11" s="63"/>
      <c r="E11" s="63"/>
      <c r="F11" s="63"/>
      <c r="G11" s="63"/>
      <c r="H11" s="64"/>
      <c r="I11" s="64"/>
      <c r="J11" s="64"/>
      <c r="K11" s="64"/>
      <c r="L11" s="64"/>
      <c r="M11" s="64"/>
      <c r="N11" s="59"/>
      <c r="O11" s="59"/>
      <c r="P11" s="59"/>
      <c r="Q11" s="64"/>
      <c r="R11" s="64"/>
      <c r="S11" s="64"/>
      <c r="T11" s="59"/>
      <c r="U11" s="59"/>
      <c r="V11" s="59"/>
      <c r="W11" s="64"/>
      <c r="X11" s="64"/>
      <c r="Y11" s="64"/>
      <c r="Z11" s="59"/>
      <c r="AA11" s="59"/>
      <c r="AB11" s="59"/>
      <c r="AC11" s="59">
        <f t="shared" si="0"/>
        <v>0</v>
      </c>
      <c r="AD11" s="59">
        <f t="shared" si="1"/>
        <v>0</v>
      </c>
      <c r="AE11" s="60">
        <f t="shared" si="2"/>
        <v>0</v>
      </c>
    </row>
    <row r="12" spans="1:31" ht="26.25">
      <c r="A12" s="65"/>
      <c r="B12" s="66" t="s">
        <v>27</v>
      </c>
      <c r="C12" s="66"/>
      <c r="D12" s="66"/>
      <c r="E12" s="66"/>
      <c r="F12" s="66"/>
      <c r="G12" s="66"/>
      <c r="H12" s="67"/>
      <c r="I12" s="67"/>
      <c r="J12" s="67"/>
      <c r="K12" s="67"/>
      <c r="L12" s="67"/>
      <c r="M12" s="67"/>
      <c r="N12" s="68"/>
      <c r="O12" s="68"/>
      <c r="P12" s="68"/>
      <c r="Q12" s="67"/>
      <c r="R12" s="67"/>
      <c r="S12" s="67"/>
      <c r="T12" s="68"/>
      <c r="U12" s="68"/>
      <c r="V12" s="68"/>
      <c r="W12" s="67"/>
      <c r="X12" s="67"/>
      <c r="Y12" s="67"/>
      <c r="Z12" s="68"/>
      <c r="AA12" s="68"/>
      <c r="AB12" s="68"/>
      <c r="AC12" s="68">
        <f t="shared" si="0"/>
        <v>0</v>
      </c>
      <c r="AD12" s="68">
        <f t="shared" si="1"/>
        <v>0</v>
      </c>
      <c r="AE12" s="69">
        <f t="shared" si="2"/>
        <v>0</v>
      </c>
    </row>
    <row r="13" spans="1:31" ht="26.25">
      <c r="A13" s="70"/>
      <c r="B13" s="71" t="s">
        <v>28</v>
      </c>
      <c r="C13" s="72"/>
      <c r="D13" s="73"/>
      <c r="E13" s="73"/>
      <c r="F13" s="73"/>
      <c r="G13" s="73"/>
      <c r="H13" s="74">
        <f>SUM(H10:H12)</f>
        <v>0</v>
      </c>
      <c r="I13" s="74">
        <f>SUM(I10:I12)</f>
        <v>0</v>
      </c>
      <c r="J13" s="74">
        <f>SUM(J10:J12)</f>
        <v>0</v>
      </c>
      <c r="K13" s="74">
        <f>SUM(K10:K12)</f>
        <v>0</v>
      </c>
      <c r="L13" s="74">
        <f>SUM(L10:L12)</f>
        <v>0</v>
      </c>
      <c r="M13" s="74">
        <f>SUM(M10:M12)</f>
        <v>0</v>
      </c>
      <c r="N13" s="74">
        <f>SUM(N10:N12)</f>
        <v>0</v>
      </c>
      <c r="O13" s="74">
        <f>SUM(O10:O12)</f>
        <v>0</v>
      </c>
      <c r="P13" s="74">
        <f>SUM(P10:P12)</f>
        <v>0</v>
      </c>
      <c r="Q13" s="74">
        <f>SUM(Q10:Q12)</f>
        <v>0</v>
      </c>
      <c r="R13" s="74">
        <f>SUM(R10:R12)</f>
        <v>0</v>
      </c>
      <c r="S13" s="74">
        <f>SUM(S10:S12)</f>
        <v>0</v>
      </c>
      <c r="T13" s="74">
        <f>SUM(T10:T12)</f>
        <v>0</v>
      </c>
      <c r="U13" s="74">
        <f>SUM(U10:U12)</f>
        <v>0</v>
      </c>
      <c r="V13" s="74">
        <f>SUM(V10:V12)</f>
        <v>0</v>
      </c>
      <c r="W13" s="74">
        <f>SUM(W10:W12)</f>
        <v>0</v>
      </c>
      <c r="X13" s="74">
        <f>SUM(X10:X12)</f>
        <v>0</v>
      </c>
      <c r="Y13" s="74">
        <f>SUM(Y10:Y12)</f>
        <v>0</v>
      </c>
      <c r="Z13" s="74">
        <f>SUM(Z10:Z12)</f>
        <v>0</v>
      </c>
      <c r="AA13" s="74">
        <f>SUM(AA10:AA12)</f>
        <v>0</v>
      </c>
      <c r="AB13" s="74">
        <f>SUM(AB10:AB12)</f>
        <v>0</v>
      </c>
      <c r="AC13" s="74">
        <f>SUM(AC10:AC12)</f>
        <v>0</v>
      </c>
      <c r="AD13" s="74">
        <f>SUM(AD10:AD12)</f>
        <v>0</v>
      </c>
      <c r="AE13" s="75">
        <f>SUM(AE10:AE12)</f>
        <v>0</v>
      </c>
    </row>
    <row r="14" spans="1:31" ht="28.5">
      <c r="A14" s="53" t="s">
        <v>29</v>
      </c>
      <c r="B14" s="76" t="s">
        <v>30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</row>
    <row r="15" spans="1:31" ht="116.25" customHeight="1">
      <c r="A15" s="77" t="s">
        <v>31</v>
      </c>
      <c r="B15" s="78" t="s">
        <v>44</v>
      </c>
      <c r="C15" s="86" t="s">
        <v>45</v>
      </c>
      <c r="D15" s="80">
        <v>13275000</v>
      </c>
      <c r="E15" s="87" t="s">
        <v>42</v>
      </c>
      <c r="F15" s="89">
        <v>43936</v>
      </c>
      <c r="G15" s="83"/>
      <c r="H15" s="80">
        <v>13194000</v>
      </c>
      <c r="I15" s="80"/>
      <c r="J15" s="80"/>
      <c r="K15" s="80"/>
      <c r="L15" s="84"/>
      <c r="M15" s="80"/>
      <c r="N15" s="80"/>
      <c r="O15" s="84">
        <f>99305.85+99213.83+92812.94+28804.02</f>
        <v>320136.64</v>
      </c>
      <c r="P15" s="80"/>
      <c r="Q15" s="80"/>
      <c r="R15" s="80">
        <f aca="true" t="shared" si="3" ref="R15:R17">L15</f>
        <v>0</v>
      </c>
      <c r="S15" s="80"/>
      <c r="T15" s="80">
        <v>13194000</v>
      </c>
      <c r="U15" s="80">
        <f aca="true" t="shared" si="4" ref="U15:U17">O15</f>
        <v>320136.64</v>
      </c>
      <c r="V15" s="80"/>
      <c r="W15" s="80"/>
      <c r="X15" s="80"/>
      <c r="Y15" s="80"/>
      <c r="Z15" s="80"/>
      <c r="AA15" s="80"/>
      <c r="AB15" s="80"/>
      <c r="AC15" s="85">
        <f aca="true" t="shared" si="5" ref="AC15:AC17">H15+N15-T15</f>
        <v>0</v>
      </c>
      <c r="AD15" s="80"/>
      <c r="AE15" s="80"/>
    </row>
    <row r="16" spans="1:31" ht="117.75" customHeight="1">
      <c r="A16" s="77" t="s">
        <v>35</v>
      </c>
      <c r="B16" s="78" t="s">
        <v>47</v>
      </c>
      <c r="C16" s="79" t="s">
        <v>33</v>
      </c>
      <c r="D16" s="80">
        <v>50800000</v>
      </c>
      <c r="E16" s="87" t="s">
        <v>38</v>
      </c>
      <c r="F16" s="89">
        <v>44132</v>
      </c>
      <c r="G16" s="83"/>
      <c r="H16" s="80">
        <v>29600000</v>
      </c>
      <c r="I16" s="80"/>
      <c r="J16" s="80"/>
      <c r="K16" s="80"/>
      <c r="L16" s="84"/>
      <c r="M16" s="80"/>
      <c r="N16" s="80"/>
      <c r="O16" s="84">
        <f>234217.53+228113.85+117736.18</f>
        <v>580067.56</v>
      </c>
      <c r="P16" s="80"/>
      <c r="Q16" s="80"/>
      <c r="R16" s="80">
        <f t="shared" si="3"/>
        <v>0</v>
      </c>
      <c r="S16" s="80"/>
      <c r="T16" s="80">
        <v>29600000</v>
      </c>
      <c r="U16" s="80">
        <f t="shared" si="4"/>
        <v>580067.56</v>
      </c>
      <c r="V16" s="80"/>
      <c r="W16" s="80"/>
      <c r="X16" s="80"/>
      <c r="Y16" s="80"/>
      <c r="Z16" s="80"/>
      <c r="AA16" s="80"/>
      <c r="AB16" s="80"/>
      <c r="AC16" s="85">
        <f t="shared" si="5"/>
        <v>0</v>
      </c>
      <c r="AD16" s="80"/>
      <c r="AE16" s="80"/>
    </row>
    <row r="17" spans="1:31" ht="92.25" customHeight="1">
      <c r="A17" s="77"/>
      <c r="B17" s="78" t="s">
        <v>79</v>
      </c>
      <c r="C17" s="86" t="s">
        <v>37</v>
      </c>
      <c r="D17" s="80">
        <v>18207000</v>
      </c>
      <c r="E17" s="87" t="s">
        <v>42</v>
      </c>
      <c r="F17" s="82">
        <v>44278</v>
      </c>
      <c r="G17" s="83"/>
      <c r="H17" s="80"/>
      <c r="I17" s="80"/>
      <c r="J17" s="80"/>
      <c r="K17" s="80"/>
      <c r="L17" s="84">
        <v>135298.91</v>
      </c>
      <c r="M17" s="80"/>
      <c r="N17" s="80">
        <v>18207000</v>
      </c>
      <c r="O17" s="80">
        <f>135298.9+135298.91</f>
        <v>270597.81</v>
      </c>
      <c r="P17" s="80"/>
      <c r="Q17" s="80"/>
      <c r="R17" s="80">
        <f t="shared" si="3"/>
        <v>135298.91</v>
      </c>
      <c r="S17" s="80"/>
      <c r="T17" s="80"/>
      <c r="U17" s="80">
        <f t="shared" si="4"/>
        <v>270597.81</v>
      </c>
      <c r="V17" s="80"/>
      <c r="W17" s="80"/>
      <c r="X17" s="80"/>
      <c r="Y17" s="80"/>
      <c r="Z17" s="80"/>
      <c r="AA17" s="80"/>
      <c r="AB17" s="80"/>
      <c r="AC17" s="85">
        <f t="shared" si="5"/>
        <v>18207000</v>
      </c>
      <c r="AD17" s="80"/>
      <c r="AE17" s="80"/>
    </row>
    <row r="18" spans="1:31" ht="30.75" hidden="1">
      <c r="A18" s="77"/>
      <c r="B18" s="78"/>
      <c r="C18" s="88"/>
      <c r="D18" s="80"/>
      <c r="E18" s="87"/>
      <c r="F18" s="89"/>
      <c r="G18" s="83"/>
      <c r="H18" s="80"/>
      <c r="I18" s="80"/>
      <c r="J18" s="80"/>
      <c r="K18" s="80"/>
      <c r="L18" s="84"/>
      <c r="M18" s="80"/>
      <c r="N18" s="80"/>
      <c r="O18" s="84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5"/>
      <c r="AD18" s="80"/>
      <c r="AE18" s="80"/>
    </row>
    <row r="19" spans="1:31" ht="30.75" hidden="1">
      <c r="A19" s="77"/>
      <c r="B19" s="78"/>
      <c r="C19" s="79"/>
      <c r="D19" s="80"/>
      <c r="E19" s="87"/>
      <c r="F19" s="89"/>
      <c r="G19" s="83"/>
      <c r="H19" s="80"/>
      <c r="I19" s="80"/>
      <c r="J19" s="80"/>
      <c r="K19" s="80"/>
      <c r="L19" s="84"/>
      <c r="M19" s="80"/>
      <c r="N19" s="80"/>
      <c r="O19" s="84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5"/>
      <c r="AD19" s="80"/>
      <c r="AE19" s="80"/>
    </row>
    <row r="20" spans="1:31" ht="30.75">
      <c r="A20" s="90"/>
      <c r="B20" s="91" t="s">
        <v>48</v>
      </c>
      <c r="C20" s="74"/>
      <c r="D20" s="92">
        <f>SUM(D15:D19)</f>
        <v>82282000</v>
      </c>
      <c r="E20" s="74"/>
      <c r="F20" s="74"/>
      <c r="G20" s="74"/>
      <c r="H20" s="92">
        <f>SUM(H15:H19)</f>
        <v>42794000</v>
      </c>
      <c r="I20" s="92">
        <f>SUM(I15:I19)</f>
        <v>0</v>
      </c>
      <c r="J20" s="92">
        <f>SUM(J15:J19)</f>
        <v>0</v>
      </c>
      <c r="K20" s="92">
        <f>SUM(K15:K19)</f>
        <v>0</v>
      </c>
      <c r="L20" s="92">
        <f>SUM(L15:L19)</f>
        <v>135298.91</v>
      </c>
      <c r="M20" s="92">
        <f>SUM(M15:M19)</f>
        <v>0</v>
      </c>
      <c r="N20" s="92">
        <f>SUM(N15:N19)</f>
        <v>18207000</v>
      </c>
      <c r="O20" s="92">
        <f>SUM(O15:O19)</f>
        <v>1170802.0100000002</v>
      </c>
      <c r="P20" s="92">
        <f>SUM(P15:P19)</f>
        <v>0</v>
      </c>
      <c r="Q20" s="92">
        <f>SUM(Q15:Q19)</f>
        <v>0</v>
      </c>
      <c r="R20" s="92">
        <f>SUM(R15:R19)</f>
        <v>135298.91</v>
      </c>
      <c r="S20" s="92">
        <f>SUM(S15:S19)</f>
        <v>0</v>
      </c>
      <c r="T20" s="92">
        <f>SUM(T15:T19)</f>
        <v>42794000</v>
      </c>
      <c r="U20" s="92">
        <f>SUM(U15:U19)</f>
        <v>1170802.0100000002</v>
      </c>
      <c r="V20" s="92">
        <f>SUM(V15:V19)</f>
        <v>0</v>
      </c>
      <c r="W20" s="92">
        <f>SUM(W15:W19)</f>
        <v>0</v>
      </c>
      <c r="X20" s="92">
        <f>SUM(X15:X19)</f>
        <v>0</v>
      </c>
      <c r="Y20" s="92">
        <f>SUM(Y15:Y19)</f>
        <v>0</v>
      </c>
      <c r="Z20" s="92">
        <f>SUM(Z15:Z19)</f>
        <v>0</v>
      </c>
      <c r="AA20" s="92">
        <f>SUM(AA15:AA19)</f>
        <v>0</v>
      </c>
      <c r="AB20" s="92">
        <f>SUM(AB15:AB19)</f>
        <v>0</v>
      </c>
      <c r="AC20" s="92">
        <f>SUM(AC15:AC19)</f>
        <v>18207000</v>
      </c>
      <c r="AD20" s="92">
        <f>SUM(AD15:AD19)</f>
        <v>0</v>
      </c>
      <c r="AE20" s="92">
        <f>SUM(AE15:AE19)</f>
        <v>0</v>
      </c>
    </row>
    <row r="21" spans="1:31" ht="28.5" customHeight="1">
      <c r="A21" s="93" t="s">
        <v>49</v>
      </c>
      <c r="B21" s="76" t="s">
        <v>50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</row>
    <row r="22" spans="1:31" ht="26.25">
      <c r="A22" s="94"/>
      <c r="B22" s="95" t="s">
        <v>51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7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8"/>
    </row>
    <row r="23" spans="1:31" ht="30.75">
      <c r="A23" s="99"/>
      <c r="B23" s="100"/>
      <c r="C23" s="101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3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4"/>
    </row>
    <row r="24" spans="1:31" ht="30.75">
      <c r="A24" s="105"/>
      <c r="B24" s="106" t="s">
        <v>52</v>
      </c>
      <c r="C24" s="107"/>
      <c r="D24" s="108">
        <f>D23</f>
        <v>0</v>
      </c>
      <c r="E24" s="108"/>
      <c r="F24" s="108"/>
      <c r="G24" s="108"/>
      <c r="H24" s="108">
        <f>SUM(H23:H23)</f>
        <v>0</v>
      </c>
      <c r="I24" s="108">
        <f>SUM(I23:I23)</f>
        <v>0</v>
      </c>
      <c r="J24" s="108">
        <f>SUM(J23:J23)</f>
        <v>0</v>
      </c>
      <c r="K24" s="108">
        <f>SUM(K23:K23)</f>
        <v>0</v>
      </c>
      <c r="L24" s="108">
        <f>SUM(L23:L23)</f>
        <v>0</v>
      </c>
      <c r="M24" s="108">
        <f>SUM(M23:M23)</f>
        <v>0</v>
      </c>
      <c r="N24" s="108">
        <f>SUM(N23:N23)</f>
        <v>0</v>
      </c>
      <c r="O24" s="108">
        <f>SUM(O23:O23)</f>
        <v>0</v>
      </c>
      <c r="P24" s="108">
        <f>SUM(P23:P23)</f>
        <v>0</v>
      </c>
      <c r="Q24" s="108">
        <f>SUM(Q23:Q23)</f>
        <v>0</v>
      </c>
      <c r="R24" s="108">
        <f>SUM(R23:R23)</f>
        <v>0</v>
      </c>
      <c r="S24" s="108">
        <f>SUM(S23:S23)</f>
        <v>0</v>
      </c>
      <c r="T24" s="108">
        <f>SUM(T23:T23)</f>
        <v>0</v>
      </c>
      <c r="U24" s="108">
        <f>SUM(U23:U23)</f>
        <v>0</v>
      </c>
      <c r="V24" s="108">
        <f>SUM(V23:V23)</f>
        <v>0</v>
      </c>
      <c r="W24" s="108">
        <f>SUM(W23:W23)</f>
        <v>0</v>
      </c>
      <c r="X24" s="108">
        <f>SUM(X23:X23)</f>
        <v>0</v>
      </c>
      <c r="Y24" s="108">
        <f>SUM(Y23:Y23)</f>
        <v>0</v>
      </c>
      <c r="Z24" s="108">
        <f>SUM(Z23:Z23)</f>
        <v>0</v>
      </c>
      <c r="AA24" s="108">
        <f>SUM(AA23:AA23)</f>
        <v>0</v>
      </c>
      <c r="AB24" s="108">
        <f>SUM(AB23:AB23)</f>
        <v>0</v>
      </c>
      <c r="AC24" s="108">
        <f>SUM(AC23:AC23)</f>
        <v>0</v>
      </c>
      <c r="AD24" s="108">
        <f>SUM(AD23:AD23)</f>
        <v>0</v>
      </c>
      <c r="AE24" s="109">
        <f>SUM(AE23:AE23)</f>
        <v>0</v>
      </c>
    </row>
    <row r="25" spans="1:31" ht="30.75">
      <c r="A25" s="110"/>
      <c r="B25" s="111" t="s">
        <v>53</v>
      </c>
      <c r="C25" s="112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4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5"/>
    </row>
    <row r="26" spans="1:31" ht="70.5" customHeight="1">
      <c r="A26" s="99"/>
      <c r="B26" s="193" t="s">
        <v>80</v>
      </c>
      <c r="C26" s="194" t="s">
        <v>55</v>
      </c>
      <c r="D26" s="195">
        <v>24000000</v>
      </c>
      <c r="E26" s="196" t="s">
        <v>81</v>
      </c>
      <c r="F26" s="197">
        <v>43987</v>
      </c>
      <c r="G26" s="102"/>
      <c r="H26" s="85"/>
      <c r="I26" s="85"/>
      <c r="J26" s="85"/>
      <c r="K26" s="85">
        <v>0</v>
      </c>
      <c r="L26" s="85">
        <v>0</v>
      </c>
      <c r="M26" s="85">
        <v>0</v>
      </c>
      <c r="N26" s="85">
        <v>24000000</v>
      </c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>
        <f>H26+N26-T26</f>
        <v>24000000</v>
      </c>
      <c r="AD26" s="85">
        <v>0</v>
      </c>
      <c r="AE26" s="119">
        <v>0</v>
      </c>
    </row>
    <row r="27" spans="1:31" ht="30.75">
      <c r="A27" s="99"/>
      <c r="B27" s="120" t="s">
        <v>57</v>
      </c>
      <c r="C27" s="101"/>
      <c r="D27" s="121">
        <f>D26</f>
        <v>24000000</v>
      </c>
      <c r="E27" s="122"/>
      <c r="F27" s="122"/>
      <c r="G27" s="122"/>
      <c r="H27" s="121">
        <f>SUM(H26)</f>
        <v>0</v>
      </c>
      <c r="I27" s="121">
        <f>SUM(I26)</f>
        <v>0</v>
      </c>
      <c r="J27" s="121">
        <f>SUM(J26)</f>
        <v>0</v>
      </c>
      <c r="K27" s="121">
        <f>SUM(K26)</f>
        <v>0</v>
      </c>
      <c r="L27" s="121">
        <f>SUM(L26)</f>
        <v>0</v>
      </c>
      <c r="M27" s="121">
        <f>SUM(M26)</f>
        <v>0</v>
      </c>
      <c r="N27" s="121">
        <f>SUM(N26)</f>
        <v>24000000</v>
      </c>
      <c r="O27" s="121">
        <f>SUM(O26)</f>
        <v>0</v>
      </c>
      <c r="P27" s="121">
        <f>SUM(P26)</f>
        <v>0</v>
      </c>
      <c r="Q27" s="121">
        <f>SUM(Q26)</f>
        <v>0</v>
      </c>
      <c r="R27" s="121">
        <f>SUM(R26)</f>
        <v>0</v>
      </c>
      <c r="S27" s="121">
        <f>SUM(S26)</f>
        <v>0</v>
      </c>
      <c r="T27" s="121">
        <f>SUM(T26)</f>
        <v>0</v>
      </c>
      <c r="U27" s="121">
        <f>SUM(U26)</f>
        <v>0</v>
      </c>
      <c r="V27" s="121">
        <f>SUM(V26)</f>
        <v>0</v>
      </c>
      <c r="W27" s="121">
        <f>SUM(W26)</f>
        <v>0</v>
      </c>
      <c r="X27" s="121">
        <f>SUM(X26)</f>
        <v>0</v>
      </c>
      <c r="Y27" s="121">
        <f>SUM(Y26)</f>
        <v>0</v>
      </c>
      <c r="Z27" s="121">
        <f>SUM(Z26)</f>
        <v>0</v>
      </c>
      <c r="AA27" s="121">
        <f>SUM(AA26)</f>
        <v>0</v>
      </c>
      <c r="AB27" s="121">
        <f>SUM(AB26)</f>
        <v>0</v>
      </c>
      <c r="AC27" s="121">
        <f>SUM(AC26)</f>
        <v>24000000</v>
      </c>
      <c r="AD27" s="121">
        <f>SUM(AD26)</f>
        <v>0</v>
      </c>
      <c r="AE27" s="123">
        <f>SUM(AE26)</f>
        <v>0</v>
      </c>
    </row>
    <row r="28" spans="1:31" ht="30.75">
      <c r="A28" s="124"/>
      <c r="B28" s="125"/>
      <c r="C28" s="126"/>
      <c r="D28" s="127"/>
      <c r="E28" s="128"/>
      <c r="F28" s="128"/>
      <c r="G28" s="128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30"/>
    </row>
    <row r="29" spans="1:31" ht="30.75">
      <c r="A29" s="131"/>
      <c r="B29" s="132" t="s">
        <v>58</v>
      </c>
      <c r="C29" s="133"/>
      <c r="D29" s="92">
        <f>D24+D27</f>
        <v>24000000</v>
      </c>
      <c r="E29" s="92"/>
      <c r="F29" s="92"/>
      <c r="G29" s="92"/>
      <c r="H29" s="92">
        <f>H24+H27</f>
        <v>0</v>
      </c>
      <c r="I29" s="92">
        <f>I24+I27</f>
        <v>0</v>
      </c>
      <c r="J29" s="92">
        <f>J24+J27</f>
        <v>0</v>
      </c>
      <c r="K29" s="92">
        <f>K24+K27</f>
        <v>0</v>
      </c>
      <c r="L29" s="92">
        <f>L24+L27</f>
        <v>0</v>
      </c>
      <c r="M29" s="92">
        <f>M24+M27</f>
        <v>0</v>
      </c>
      <c r="N29" s="92">
        <f>N24+N27</f>
        <v>24000000</v>
      </c>
      <c r="O29" s="92">
        <f>O24+O27</f>
        <v>0</v>
      </c>
      <c r="P29" s="92">
        <f>P24+P27</f>
        <v>0</v>
      </c>
      <c r="Q29" s="92">
        <f>Q24+Q27</f>
        <v>0</v>
      </c>
      <c r="R29" s="92">
        <f>R24+R27</f>
        <v>0</v>
      </c>
      <c r="S29" s="92">
        <f>S24+S27</f>
        <v>0</v>
      </c>
      <c r="T29" s="92">
        <f>T24+T27</f>
        <v>0</v>
      </c>
      <c r="U29" s="92">
        <f>U24+U27</f>
        <v>0</v>
      </c>
      <c r="V29" s="92">
        <f>V24+V27</f>
        <v>0</v>
      </c>
      <c r="W29" s="92">
        <f>W24+W27</f>
        <v>0</v>
      </c>
      <c r="X29" s="92">
        <f>X24+X27</f>
        <v>0</v>
      </c>
      <c r="Y29" s="92">
        <f>Y24+Y27</f>
        <v>0</v>
      </c>
      <c r="Z29" s="92">
        <f>Z24+Z27</f>
        <v>0</v>
      </c>
      <c r="AA29" s="92">
        <f>AA24+AA27</f>
        <v>0</v>
      </c>
      <c r="AB29" s="92">
        <f>AB24+AB27</f>
        <v>0</v>
      </c>
      <c r="AC29" s="92">
        <f>AC24+AC27</f>
        <v>24000000</v>
      </c>
      <c r="AD29" s="92">
        <f>AD24+AD27</f>
        <v>0</v>
      </c>
      <c r="AE29" s="134">
        <f>AE24+AE27</f>
        <v>0</v>
      </c>
    </row>
    <row r="30" spans="1:31" ht="28.5">
      <c r="A30" s="135" t="s">
        <v>59</v>
      </c>
      <c r="B30" s="136" t="s">
        <v>60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</row>
    <row r="31" spans="1:31" ht="26.25">
      <c r="A31" s="137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38"/>
    </row>
    <row r="32" spans="1:31" ht="26.25">
      <c r="A32" s="139"/>
      <c r="B32" s="140" t="s">
        <v>61</v>
      </c>
      <c r="C32" s="140"/>
      <c r="D32" s="140"/>
      <c r="E32" s="140"/>
      <c r="F32" s="140"/>
      <c r="G32" s="140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26"/>
      <c r="AD32" s="126"/>
      <c r="AE32" s="142"/>
    </row>
    <row r="33" spans="1:31" ht="30.75">
      <c r="A33" s="143"/>
      <c r="B33" s="144" t="s">
        <v>62</v>
      </c>
      <c r="C33" s="145"/>
      <c r="D33" s="146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8"/>
    </row>
    <row r="34" spans="1:31" ht="30.75">
      <c r="A34" s="149"/>
      <c r="B34" s="150" t="s">
        <v>63</v>
      </c>
      <c r="C34" s="151"/>
      <c r="D34" s="152">
        <f>D20+D29+D33</f>
        <v>106282000</v>
      </c>
      <c r="E34" s="152"/>
      <c r="F34" s="152"/>
      <c r="G34" s="152"/>
      <c r="H34" s="152">
        <f>H20+H29+H33</f>
        <v>42794000</v>
      </c>
      <c r="I34" s="152">
        <f>I20+I29+I33</f>
        <v>0</v>
      </c>
      <c r="J34" s="152">
        <f>J20+J29+J33</f>
        <v>0</v>
      </c>
      <c r="K34" s="152">
        <f>K20+K29+K33</f>
        <v>0</v>
      </c>
      <c r="L34" s="152">
        <f>L20+L29+L33</f>
        <v>135298.91</v>
      </c>
      <c r="M34" s="152">
        <f>M20+M29+M33</f>
        <v>0</v>
      </c>
      <c r="N34" s="152">
        <f>N20+N29+N33</f>
        <v>42207000</v>
      </c>
      <c r="O34" s="152">
        <f>O20+O29+O33</f>
        <v>1170802.0100000002</v>
      </c>
      <c r="P34" s="152">
        <f>P20+P29+P33</f>
        <v>0</v>
      </c>
      <c r="Q34" s="152">
        <f>Q20+Q29+Q33</f>
        <v>0</v>
      </c>
      <c r="R34" s="152">
        <f>R20+R29+R33</f>
        <v>135298.91</v>
      </c>
      <c r="S34" s="152">
        <f>S20+S29+S33</f>
        <v>0</v>
      </c>
      <c r="T34" s="152">
        <f>T20+T29+T33</f>
        <v>42794000</v>
      </c>
      <c r="U34" s="152">
        <f>U20+U29+U33</f>
        <v>1170802.0100000002</v>
      </c>
      <c r="V34" s="152">
        <f>V20+V29+V33</f>
        <v>0</v>
      </c>
      <c r="W34" s="152">
        <f>W20+W29+W33</f>
        <v>0</v>
      </c>
      <c r="X34" s="152">
        <f>X20+X29+X33</f>
        <v>0</v>
      </c>
      <c r="Y34" s="152">
        <f>Y20+Y29+Y33</f>
        <v>0</v>
      </c>
      <c r="Z34" s="152">
        <f>Z20+Z29+Z33</f>
        <v>0</v>
      </c>
      <c r="AA34" s="152">
        <f>AA20+AA29+AA33</f>
        <v>0</v>
      </c>
      <c r="AB34" s="152">
        <f>AB20+AB29+AB33</f>
        <v>0</v>
      </c>
      <c r="AC34" s="152">
        <f>AC20+AC29+AC33</f>
        <v>42207000</v>
      </c>
      <c r="AD34" s="152">
        <f>AD20+AD29+AD33</f>
        <v>0</v>
      </c>
      <c r="AE34" s="152">
        <f>AE20+AE29+AE33</f>
        <v>0</v>
      </c>
    </row>
    <row r="35" spans="1:31" ht="16.5">
      <c r="A35" s="153"/>
      <c r="B35" s="154"/>
      <c r="C35" s="154"/>
      <c r="D35" s="155"/>
      <c r="E35" s="156"/>
      <c r="F35" s="156"/>
      <c r="G35" s="156"/>
      <c r="H35" s="156"/>
      <c r="I35" s="156"/>
      <c r="J35" s="156"/>
      <c r="K35" s="155"/>
      <c r="L35" s="156"/>
      <c r="M35" s="156"/>
      <c r="N35" s="155"/>
      <c r="O35" s="156"/>
      <c r="P35" s="156"/>
      <c r="Q35" s="156"/>
      <c r="R35" s="156"/>
      <c r="S35" s="156"/>
      <c r="T35" s="156"/>
      <c r="U35" s="156"/>
      <c r="V35" s="156"/>
      <c r="W35" s="155"/>
      <c r="X35" s="156"/>
      <c r="Y35" s="156"/>
      <c r="Z35" s="155"/>
      <c r="AA35" s="156"/>
      <c r="AB35" s="156"/>
      <c r="AC35" s="156"/>
      <c r="AD35" s="156"/>
      <c r="AE35" s="156"/>
    </row>
    <row r="36" spans="1:31" ht="16.5">
      <c r="A36" s="153"/>
      <c r="B36" s="154"/>
      <c r="C36" s="154"/>
      <c r="D36" s="155"/>
      <c r="E36" s="156"/>
      <c r="F36" s="156"/>
      <c r="G36" s="156"/>
      <c r="H36" s="156"/>
      <c r="I36" s="156"/>
      <c r="J36" s="156"/>
      <c r="K36" s="155"/>
      <c r="L36" s="156"/>
      <c r="M36" s="156"/>
      <c r="N36" s="155"/>
      <c r="O36" s="156"/>
      <c r="P36" s="156"/>
      <c r="Q36" s="156"/>
      <c r="R36" s="156"/>
      <c r="S36" s="156"/>
      <c r="T36" s="156"/>
      <c r="U36" s="156"/>
      <c r="V36" s="156"/>
      <c r="W36" s="155"/>
      <c r="X36" s="156"/>
      <c r="Y36" s="156"/>
      <c r="Z36" s="155"/>
      <c r="AA36" s="156"/>
      <c r="AB36" s="156"/>
      <c r="AC36" s="156"/>
      <c r="AD36" s="156"/>
      <c r="AE36" s="156"/>
    </row>
    <row r="37" spans="1:31" ht="16.5">
      <c r="A37" s="153"/>
      <c r="B37" s="154"/>
      <c r="C37" s="154"/>
      <c r="D37" s="155"/>
      <c r="E37" s="156"/>
      <c r="F37" s="156"/>
      <c r="G37" s="156"/>
      <c r="H37" s="156"/>
      <c r="I37" s="156"/>
      <c r="J37" s="156"/>
      <c r="K37" s="155"/>
      <c r="L37" s="156"/>
      <c r="M37" s="156"/>
      <c r="N37" s="155"/>
      <c r="O37" s="156"/>
      <c r="P37" s="156"/>
      <c r="Q37" s="156"/>
      <c r="R37" s="156"/>
      <c r="S37" s="156"/>
      <c r="T37" s="156"/>
      <c r="U37" s="156"/>
      <c r="V37" s="156"/>
      <c r="W37" s="155"/>
      <c r="X37" s="156"/>
      <c r="Y37" s="156"/>
      <c r="Z37" s="155"/>
      <c r="AA37" s="156"/>
      <c r="AB37" s="156"/>
      <c r="AC37" s="156"/>
      <c r="AD37" s="156"/>
      <c r="AE37" s="156"/>
    </row>
    <row r="38" spans="1:31" ht="16.5">
      <c r="A38" s="153"/>
      <c r="B38" s="154"/>
      <c r="C38" s="154"/>
      <c r="D38" s="155"/>
      <c r="E38" s="156"/>
      <c r="F38" s="156"/>
      <c r="G38" s="156"/>
      <c r="H38" s="156"/>
      <c r="I38" s="156"/>
      <c r="J38" s="156"/>
      <c r="K38" s="155"/>
      <c r="L38" s="156"/>
      <c r="M38" s="156"/>
      <c r="N38" s="155"/>
      <c r="O38" s="156"/>
      <c r="P38" s="156"/>
      <c r="Q38" s="156"/>
      <c r="R38" s="156"/>
      <c r="S38" s="156"/>
      <c r="T38" s="156"/>
      <c r="U38" s="156"/>
      <c r="V38" s="156"/>
      <c r="W38" s="155"/>
      <c r="X38" s="156"/>
      <c r="Y38" s="156"/>
      <c r="Z38" s="155"/>
      <c r="AA38" s="156"/>
      <c r="AB38" s="156"/>
      <c r="AC38" s="156"/>
      <c r="AD38" s="156"/>
      <c r="AE38" s="156"/>
    </row>
    <row r="39" spans="1:31" ht="16.5">
      <c r="A39" s="153"/>
      <c r="B39" s="154"/>
      <c r="C39" s="154"/>
      <c r="D39" s="155"/>
      <c r="E39" s="156"/>
      <c r="F39" s="156"/>
      <c r="G39" s="156"/>
      <c r="H39" s="156"/>
      <c r="I39" s="156"/>
      <c r="J39" s="156"/>
      <c r="K39" s="155"/>
      <c r="L39" s="156"/>
      <c r="M39" s="156"/>
      <c r="N39" s="155"/>
      <c r="O39" s="156"/>
      <c r="P39" s="156"/>
      <c r="Q39" s="156"/>
      <c r="R39" s="156"/>
      <c r="S39" s="156"/>
      <c r="T39" s="156"/>
      <c r="U39" s="156"/>
      <c r="V39" s="156"/>
      <c r="W39" s="155"/>
      <c r="X39" s="156"/>
      <c r="Y39" s="156"/>
      <c r="Z39" s="155"/>
      <c r="AA39" s="156"/>
      <c r="AB39" s="156"/>
      <c r="AC39" s="156"/>
      <c r="AD39" s="156"/>
      <c r="AE39" s="156"/>
    </row>
    <row r="40" spans="1:31" ht="16.5">
      <c r="A40" s="153"/>
      <c r="B40" s="154"/>
      <c r="C40" s="154"/>
      <c r="D40" s="155"/>
      <c r="E40" s="156"/>
      <c r="F40" s="156"/>
      <c r="G40" s="156"/>
      <c r="H40" s="156"/>
      <c r="I40" s="156"/>
      <c r="J40" s="156"/>
      <c r="K40" s="155"/>
      <c r="L40" s="156"/>
      <c r="M40" s="156"/>
      <c r="N40" s="155"/>
      <c r="O40" s="156"/>
      <c r="P40" s="156"/>
      <c r="Q40" s="156"/>
      <c r="R40" s="156"/>
      <c r="S40" s="156"/>
      <c r="T40" s="156"/>
      <c r="U40" s="156"/>
      <c r="V40" s="156"/>
      <c r="W40" s="155"/>
      <c r="X40" s="156"/>
      <c r="Y40" s="156"/>
      <c r="Z40" s="155"/>
      <c r="AA40" s="156"/>
      <c r="AB40" s="156"/>
      <c r="AC40" s="156"/>
      <c r="AD40" s="156"/>
      <c r="AE40" s="156"/>
    </row>
    <row r="41" spans="1:31" ht="16.5">
      <c r="A41" s="153"/>
      <c r="B41" s="154"/>
      <c r="C41" s="154"/>
      <c r="D41" s="155"/>
      <c r="E41" s="156"/>
      <c r="F41" s="156"/>
      <c r="G41" s="156"/>
      <c r="H41" s="156"/>
      <c r="I41" s="156"/>
      <c r="J41" s="156"/>
      <c r="K41" s="155"/>
      <c r="L41" s="156"/>
      <c r="M41" s="156"/>
      <c r="N41" s="155"/>
      <c r="O41" s="156"/>
      <c r="P41" s="156"/>
      <c r="Q41" s="156"/>
      <c r="R41" s="156"/>
      <c r="S41" s="156"/>
      <c r="T41" s="156"/>
      <c r="U41" s="156"/>
      <c r="V41" s="156"/>
      <c r="W41" s="155"/>
      <c r="X41" s="156"/>
      <c r="Y41" s="156"/>
      <c r="Z41" s="155"/>
      <c r="AA41" s="156"/>
      <c r="AB41" s="156"/>
      <c r="AC41" s="156"/>
      <c r="AD41" s="156"/>
      <c r="AE41" s="156"/>
    </row>
    <row r="42" spans="1:31" ht="16.5">
      <c r="A42" s="153"/>
      <c r="B42" s="154"/>
      <c r="C42" s="154"/>
      <c r="D42" s="156"/>
      <c r="E42" s="156"/>
      <c r="F42" s="156"/>
      <c r="G42" s="156"/>
      <c r="H42" s="156"/>
      <c r="I42" s="156"/>
      <c r="J42" s="156"/>
      <c r="K42" s="155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</row>
    <row r="43" spans="1:31" ht="16.5">
      <c r="A43" s="153"/>
      <c r="B43" s="154"/>
      <c r="C43" s="154"/>
      <c r="D43" s="156"/>
      <c r="E43" s="156"/>
      <c r="F43" s="156"/>
      <c r="G43" s="156"/>
      <c r="H43" s="156"/>
      <c r="I43" s="156"/>
      <c r="J43" s="156"/>
      <c r="K43" s="155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</row>
    <row r="44" spans="1:31" ht="16.5">
      <c r="A44" s="153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</row>
    <row r="45" spans="1:31" ht="30.75">
      <c r="A45" s="157"/>
      <c r="B45" s="157"/>
      <c r="C45" s="1"/>
      <c r="D45" s="158" t="s">
        <v>64</v>
      </c>
      <c r="E45" s="158"/>
      <c r="F45" s="158"/>
      <c r="G45" s="158"/>
      <c r="H45" s="159" t="s">
        <v>65</v>
      </c>
      <c r="I45" s="160"/>
      <c r="J45" s="159"/>
      <c r="K45" s="159" t="s">
        <v>66</v>
      </c>
      <c r="L45" s="159"/>
      <c r="M45" s="159"/>
      <c r="N45" s="161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</row>
    <row r="46" spans="1:31" ht="30.75">
      <c r="A46" s="157"/>
      <c r="B46" s="157"/>
      <c r="C46" s="1"/>
      <c r="D46" s="1"/>
      <c r="E46" s="160"/>
      <c r="F46" s="160"/>
      <c r="G46" s="160"/>
      <c r="H46" s="162"/>
      <c r="I46" s="162"/>
      <c r="J46" s="163"/>
      <c r="K46" s="164"/>
      <c r="L46" s="159"/>
      <c r="M46" s="159"/>
      <c r="N46" s="4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</row>
    <row r="47" spans="1:31" ht="24">
      <c r="A47" s="157"/>
      <c r="B47" s="157"/>
      <c r="C47" s="1"/>
      <c r="D47" s="165"/>
      <c r="E47" s="166"/>
      <c r="F47" s="165"/>
      <c r="G47" s="165"/>
      <c r="H47" s="167"/>
      <c r="I47" s="167"/>
      <c r="J47" s="168"/>
      <c r="K47" s="169"/>
      <c r="L47" s="168"/>
      <c r="M47" s="166"/>
      <c r="N47" s="167"/>
      <c r="O47" s="167"/>
      <c r="P47" s="167"/>
      <c r="Q47" s="16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</row>
    <row r="48" spans="1:31" ht="30.75">
      <c r="A48" s="157"/>
      <c r="B48" s="1"/>
      <c r="C48" s="170" t="s">
        <v>67</v>
      </c>
      <c r="D48" s="1"/>
      <c r="E48" s="160"/>
      <c r="F48" s="160"/>
      <c r="G48" s="160"/>
      <c r="H48" s="162"/>
      <c r="I48" s="162"/>
      <c r="J48" s="163"/>
      <c r="K48" s="164"/>
      <c r="L48" s="159"/>
      <c r="M48" s="159"/>
      <c r="N48" s="4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</row>
    <row r="49" spans="1:31" ht="30.75">
      <c r="A49" s="157"/>
      <c r="B49" s="1"/>
      <c r="C49" s="1"/>
      <c r="D49" s="1"/>
      <c r="E49" s="160"/>
      <c r="F49" s="160"/>
      <c r="G49" s="160"/>
      <c r="H49" s="162"/>
      <c r="I49" s="162"/>
      <c r="J49" s="171"/>
      <c r="K49" s="164"/>
      <c r="L49" s="159"/>
      <c r="M49" s="159"/>
      <c r="N49" s="4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</row>
    <row r="50" spans="1:31" ht="30.75">
      <c r="A50" s="157"/>
      <c r="B50" s="157"/>
      <c r="C50" s="1"/>
      <c r="D50" s="158" t="s">
        <v>68</v>
      </c>
      <c r="E50" s="158"/>
      <c r="F50" s="172"/>
      <c r="G50" s="172"/>
      <c r="H50" s="159" t="s">
        <v>65</v>
      </c>
      <c r="I50" s="160"/>
      <c r="J50" s="159"/>
      <c r="K50" s="159" t="s">
        <v>69</v>
      </c>
      <c r="L50" s="159"/>
      <c r="M50" s="159"/>
      <c r="N50" s="4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</row>
    <row r="51" spans="1:31" ht="24">
      <c r="A51" s="157"/>
      <c r="B51" s="157"/>
      <c r="C51" s="173"/>
      <c r="D51" s="173"/>
      <c r="E51" s="173"/>
      <c r="F51" s="174"/>
      <c r="G51" s="174"/>
      <c r="H51" s="173"/>
      <c r="I51" s="173"/>
      <c r="J51" s="173"/>
      <c r="K51" s="173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</row>
    <row r="52" spans="1:31" ht="16.5">
      <c r="A52" s="157"/>
      <c r="B52" s="157"/>
      <c r="C52" s="157"/>
      <c r="D52" s="157"/>
      <c r="E52" s="157"/>
      <c r="F52" s="175"/>
      <c r="G52" s="175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</row>
    <row r="53" spans="1:31" ht="16.5">
      <c r="A53" s="157"/>
      <c r="B53" s="157"/>
      <c r="C53" s="157"/>
      <c r="D53" s="157"/>
      <c r="E53" s="157"/>
      <c r="F53" s="176"/>
      <c r="G53" s="176"/>
      <c r="H53" s="177"/>
      <c r="I53" s="17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</row>
    <row r="54" spans="1:31" ht="16.5">
      <c r="A54" s="157"/>
      <c r="B54" s="178"/>
      <c r="C54" s="1"/>
      <c r="D54" s="1"/>
      <c r="E54" s="1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</row>
    <row r="55" spans="1:31" ht="30.75">
      <c r="A55" s="157"/>
      <c r="B55" s="179" t="s">
        <v>84</v>
      </c>
      <c r="C55" s="180"/>
      <c r="D55" s="181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</row>
    <row r="56" spans="1:31" ht="26.25">
      <c r="A56" s="157"/>
      <c r="B56" s="180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</row>
    <row r="57" spans="1:31" ht="30.75">
      <c r="A57" s="157"/>
      <c r="B57" s="179" t="s">
        <v>75</v>
      </c>
      <c r="C57" s="180"/>
      <c r="D57" s="180"/>
      <c r="E57" s="182"/>
      <c r="F57" s="182"/>
      <c r="G57" s="182"/>
      <c r="H57" s="182"/>
      <c r="I57" s="182"/>
      <c r="J57" s="182"/>
      <c r="K57" s="182"/>
      <c r="L57" s="182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</row>
    <row r="58" spans="1:31" ht="26.25">
      <c r="A58" s="157"/>
      <c r="B58" s="180"/>
      <c r="C58" s="180"/>
      <c r="D58" s="183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</row>
    <row r="59" spans="1:31" ht="28.5">
      <c r="A59" s="157"/>
      <c r="B59" s="184">
        <v>43983</v>
      </c>
      <c r="C59" s="180"/>
      <c r="D59" s="185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</row>
    <row r="60" spans="1:31" ht="28.5">
      <c r="A60" s="157"/>
      <c r="B60" s="180"/>
      <c r="C60" s="180"/>
      <c r="D60" s="185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</row>
    <row r="61" spans="1:31" ht="28.5">
      <c r="A61" s="157"/>
      <c r="B61" s="187" t="s">
        <v>77</v>
      </c>
      <c r="C61" s="187"/>
      <c r="D61" s="182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</row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</sheetData>
  <sheetProtection selectLockedCells="1" selectUnlockedCells="1"/>
  <mergeCells count="26">
    <mergeCell ref="A2:AE2"/>
    <mergeCell ref="K5:P5"/>
    <mergeCell ref="Q5:AB5"/>
    <mergeCell ref="A6:A7"/>
    <mergeCell ref="B6:B7"/>
    <mergeCell ref="C6:C7"/>
    <mergeCell ref="D6:D7"/>
    <mergeCell ref="E6:E7"/>
    <mergeCell ref="F6:F7"/>
    <mergeCell ref="G6:G7"/>
    <mergeCell ref="H6:J6"/>
    <mergeCell ref="K6:M6"/>
    <mergeCell ref="N6:P6"/>
    <mergeCell ref="Q6:S6"/>
    <mergeCell ref="T6:V6"/>
    <mergeCell ref="W6:Y6"/>
    <mergeCell ref="Z6:AB6"/>
    <mergeCell ref="AC6:AE6"/>
    <mergeCell ref="B9:AE9"/>
    <mergeCell ref="B12:G12"/>
    <mergeCell ref="B14:AE14"/>
    <mergeCell ref="B21:AE21"/>
    <mergeCell ref="B30:AE30"/>
    <mergeCell ref="B32:G32"/>
    <mergeCell ref="D45:G45"/>
    <mergeCell ref="D50:E50"/>
  </mergeCells>
  <printOptions/>
  <pageMargins left="0.19652777777777777" right="0.21736111111111112" top="0.8861111111111111" bottom="0.8861111111111111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1"/>
  <sheetViews>
    <sheetView zoomScale="41" zoomScaleNormal="41" zoomScaleSheetLayoutView="42" workbookViewId="0" topLeftCell="A1">
      <selection activeCell="J50" sqref="J50"/>
    </sheetView>
  </sheetViews>
  <sheetFormatPr defaultColWidth="9.140625" defaultRowHeight="12.75"/>
  <cols>
    <col min="1" max="1" width="11.421875" style="0" customWidth="1"/>
    <col min="2" max="2" width="57.57421875" style="0" customWidth="1"/>
    <col min="3" max="3" width="29.8515625" style="0" customWidth="1"/>
    <col min="4" max="4" width="30.8515625" style="0" customWidth="1"/>
    <col min="5" max="5" width="33.7109375" style="0" customWidth="1"/>
    <col min="6" max="6" width="18.7109375" style="0" customWidth="1"/>
    <col min="7" max="7" width="16.7109375" style="0" customWidth="1"/>
    <col min="8" max="8" width="28.57421875" style="0" customWidth="1"/>
    <col min="9" max="10" width="11.421875" style="0" customWidth="1"/>
    <col min="11" max="11" width="31.57421875" style="0" customWidth="1"/>
    <col min="12" max="12" width="22.57421875" style="0" customWidth="1"/>
    <col min="13" max="13" width="11.421875" style="0" customWidth="1"/>
    <col min="14" max="14" width="31.8515625" style="0" customWidth="1"/>
    <col min="15" max="15" width="27.140625" style="0" customWidth="1"/>
    <col min="16" max="16" width="11.421875" style="0" customWidth="1"/>
    <col min="17" max="17" width="28.8515625" style="0" customWidth="1"/>
    <col min="18" max="18" width="23.140625" style="0" customWidth="1"/>
    <col min="19" max="19" width="11.421875" style="0" customWidth="1"/>
    <col min="20" max="20" width="29.00390625" style="0" customWidth="1"/>
    <col min="21" max="21" width="27.140625" style="0" customWidth="1"/>
    <col min="22" max="28" width="11.421875" style="0" customWidth="1"/>
    <col min="29" max="29" width="32.8515625" style="0" customWidth="1"/>
    <col min="30" max="30" width="16.00390625" style="0" customWidth="1"/>
    <col min="31" max="16384" width="11.421875" style="0" customWidth="1"/>
  </cols>
  <sheetData>
    <row r="1" spans="1:31" ht="23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62.25" customHeight="1">
      <c r="A2" s="2" t="s">
        <v>85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8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1.75">
      <c r="A5" s="5"/>
      <c r="B5" s="6"/>
      <c r="C5" s="6"/>
      <c r="D5" s="6"/>
      <c r="E5" s="6"/>
      <c r="F5" s="6"/>
      <c r="G5" s="6"/>
      <c r="H5" s="6"/>
      <c r="I5" s="6"/>
      <c r="J5" s="6"/>
      <c r="K5" s="7" t="s">
        <v>1</v>
      </c>
      <c r="L5" s="7"/>
      <c r="M5" s="7"/>
      <c r="N5" s="7"/>
      <c r="O5" s="7"/>
      <c r="P5" s="7"/>
      <c r="Q5" s="8" t="s">
        <v>2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9"/>
      <c r="AD5" s="10" t="s">
        <v>3</v>
      </c>
      <c r="AE5" s="11"/>
    </row>
    <row r="6" spans="1:31" ht="159.75" customHeight="1">
      <c r="A6" s="12" t="s">
        <v>4</v>
      </c>
      <c r="B6" s="13" t="s">
        <v>5</v>
      </c>
      <c r="C6" s="13" t="s">
        <v>6</v>
      </c>
      <c r="D6" s="14" t="s">
        <v>7</v>
      </c>
      <c r="E6" s="15" t="s">
        <v>8</v>
      </c>
      <c r="F6" s="15" t="s">
        <v>9</v>
      </c>
      <c r="G6" s="16" t="s">
        <v>10</v>
      </c>
      <c r="H6" s="17" t="s">
        <v>11</v>
      </c>
      <c r="I6" s="17"/>
      <c r="J6" s="17"/>
      <c r="K6" s="18" t="s">
        <v>12</v>
      </c>
      <c r="L6" s="18"/>
      <c r="M6" s="18"/>
      <c r="N6" s="19" t="s">
        <v>13</v>
      </c>
      <c r="O6" s="19"/>
      <c r="P6" s="19"/>
      <c r="Q6" s="20" t="s">
        <v>14</v>
      </c>
      <c r="R6" s="20"/>
      <c r="S6" s="20"/>
      <c r="T6" s="21" t="s">
        <v>15</v>
      </c>
      <c r="U6" s="21"/>
      <c r="V6" s="21"/>
      <c r="W6" s="22" t="s">
        <v>16</v>
      </c>
      <c r="X6" s="22"/>
      <c r="Y6" s="22"/>
      <c r="Z6" s="23" t="s">
        <v>17</v>
      </c>
      <c r="AA6" s="23"/>
      <c r="AB6" s="23"/>
      <c r="AC6" s="24" t="s">
        <v>18</v>
      </c>
      <c r="AD6" s="24"/>
      <c r="AE6" s="24"/>
    </row>
    <row r="7" spans="1:31" ht="153.75">
      <c r="A7" s="12"/>
      <c r="B7" s="13"/>
      <c r="C7" s="13"/>
      <c r="D7" s="14"/>
      <c r="E7" s="15"/>
      <c r="F7" s="15"/>
      <c r="G7" s="16"/>
      <c r="H7" s="25" t="s">
        <v>19</v>
      </c>
      <c r="I7" s="26" t="s">
        <v>20</v>
      </c>
      <c r="J7" s="27" t="s">
        <v>21</v>
      </c>
      <c r="K7" s="28" t="s">
        <v>22</v>
      </c>
      <c r="L7" s="26" t="s">
        <v>20</v>
      </c>
      <c r="M7" s="28" t="s">
        <v>21</v>
      </c>
      <c r="N7" s="29" t="s">
        <v>19</v>
      </c>
      <c r="O7" s="26" t="s">
        <v>20</v>
      </c>
      <c r="P7" s="29" t="s">
        <v>21</v>
      </c>
      <c r="Q7" s="12" t="s">
        <v>22</v>
      </c>
      <c r="R7" s="30" t="s">
        <v>20</v>
      </c>
      <c r="S7" s="31" t="s">
        <v>21</v>
      </c>
      <c r="T7" s="28" t="s">
        <v>23</v>
      </c>
      <c r="U7" s="32" t="s">
        <v>20</v>
      </c>
      <c r="V7" s="33" t="s">
        <v>21</v>
      </c>
      <c r="W7" s="34" t="s">
        <v>23</v>
      </c>
      <c r="X7" s="35" t="s">
        <v>20</v>
      </c>
      <c r="Y7" s="34" t="s">
        <v>21</v>
      </c>
      <c r="Z7" s="34" t="s">
        <v>23</v>
      </c>
      <c r="AA7" s="35" t="s">
        <v>20</v>
      </c>
      <c r="AB7" s="36" t="s">
        <v>21</v>
      </c>
      <c r="AC7" s="28" t="s">
        <v>24</v>
      </c>
      <c r="AD7" s="32" t="s">
        <v>20</v>
      </c>
      <c r="AE7" s="28" t="s">
        <v>21</v>
      </c>
    </row>
    <row r="8" spans="1:31" ht="21.75">
      <c r="A8" s="37">
        <v>1</v>
      </c>
      <c r="B8" s="38">
        <v>2</v>
      </c>
      <c r="C8" s="38">
        <v>3</v>
      </c>
      <c r="D8" s="39">
        <v>4</v>
      </c>
      <c r="E8" s="40">
        <v>5</v>
      </c>
      <c r="F8" s="40">
        <v>6</v>
      </c>
      <c r="G8" s="41">
        <v>7</v>
      </c>
      <c r="H8" s="42">
        <v>8</v>
      </c>
      <c r="I8" s="43">
        <v>9</v>
      </c>
      <c r="J8" s="44">
        <v>10</v>
      </c>
      <c r="K8" s="42">
        <v>11</v>
      </c>
      <c r="L8" s="38">
        <v>12</v>
      </c>
      <c r="M8" s="45">
        <v>13</v>
      </c>
      <c r="N8" s="44">
        <v>14</v>
      </c>
      <c r="O8" s="38">
        <v>15</v>
      </c>
      <c r="P8" s="44">
        <v>16</v>
      </c>
      <c r="Q8" s="38">
        <v>17</v>
      </c>
      <c r="R8" s="43">
        <v>18</v>
      </c>
      <c r="S8" s="38">
        <v>19</v>
      </c>
      <c r="T8" s="46">
        <v>20</v>
      </c>
      <c r="U8" s="47">
        <v>21</v>
      </c>
      <c r="V8" s="48">
        <v>22</v>
      </c>
      <c r="W8" s="49">
        <v>23</v>
      </c>
      <c r="X8" s="50">
        <v>24</v>
      </c>
      <c r="Y8" s="49">
        <v>25</v>
      </c>
      <c r="Z8" s="49">
        <v>26</v>
      </c>
      <c r="AA8" s="50">
        <v>27</v>
      </c>
      <c r="AB8" s="51">
        <v>28</v>
      </c>
      <c r="AC8" s="52">
        <v>23</v>
      </c>
      <c r="AD8" s="47">
        <v>24</v>
      </c>
      <c r="AE8" s="37">
        <v>25</v>
      </c>
    </row>
    <row r="9" spans="1:31" ht="28.5">
      <c r="A9" s="53" t="s">
        <v>25</v>
      </c>
      <c r="B9" s="54" t="s">
        <v>26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</row>
    <row r="10" spans="1:31" ht="26.25">
      <c r="A10" s="55"/>
      <c r="B10" s="56"/>
      <c r="C10" s="57"/>
      <c r="D10" s="57"/>
      <c r="E10" s="57"/>
      <c r="F10" s="58"/>
      <c r="G10" s="57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>
        <f aca="true" t="shared" si="0" ref="AC10:AC12">H10+N10-T10-Z10</f>
        <v>0</v>
      </c>
      <c r="AD10" s="59">
        <f aca="true" t="shared" si="1" ref="AD10:AD12">I10+Q10-U10-AA10</f>
        <v>0</v>
      </c>
      <c r="AE10" s="60">
        <f aca="true" t="shared" si="2" ref="AE10:AE12">J10+R10-V10-AB10</f>
        <v>0</v>
      </c>
    </row>
    <row r="11" spans="1:31" ht="26.25">
      <c r="A11" s="61"/>
      <c r="B11" s="62"/>
      <c r="C11" s="63"/>
      <c r="D11" s="63"/>
      <c r="E11" s="63"/>
      <c r="F11" s="63"/>
      <c r="G11" s="63"/>
      <c r="H11" s="64"/>
      <c r="I11" s="64"/>
      <c r="J11" s="64"/>
      <c r="K11" s="64"/>
      <c r="L11" s="64"/>
      <c r="M11" s="64"/>
      <c r="N11" s="59"/>
      <c r="O11" s="59"/>
      <c r="P11" s="59"/>
      <c r="Q11" s="64"/>
      <c r="R11" s="64"/>
      <c r="S11" s="64"/>
      <c r="T11" s="59"/>
      <c r="U11" s="59"/>
      <c r="V11" s="59"/>
      <c r="W11" s="64"/>
      <c r="X11" s="64"/>
      <c r="Y11" s="64"/>
      <c r="Z11" s="59"/>
      <c r="AA11" s="59"/>
      <c r="AB11" s="59"/>
      <c r="AC11" s="59">
        <f t="shared" si="0"/>
        <v>0</v>
      </c>
      <c r="AD11" s="59">
        <f t="shared" si="1"/>
        <v>0</v>
      </c>
      <c r="AE11" s="60">
        <f t="shared" si="2"/>
        <v>0</v>
      </c>
    </row>
    <row r="12" spans="1:31" ht="26.25">
      <c r="A12" s="65"/>
      <c r="B12" s="66" t="s">
        <v>27</v>
      </c>
      <c r="C12" s="66"/>
      <c r="D12" s="66"/>
      <c r="E12" s="66"/>
      <c r="F12" s="66"/>
      <c r="G12" s="66"/>
      <c r="H12" s="67"/>
      <c r="I12" s="67"/>
      <c r="J12" s="67"/>
      <c r="K12" s="67"/>
      <c r="L12" s="67"/>
      <c r="M12" s="67"/>
      <c r="N12" s="68"/>
      <c r="O12" s="68"/>
      <c r="P12" s="68"/>
      <c r="Q12" s="67"/>
      <c r="R12" s="67"/>
      <c r="S12" s="67"/>
      <c r="T12" s="68"/>
      <c r="U12" s="68"/>
      <c r="V12" s="68"/>
      <c r="W12" s="67"/>
      <c r="X12" s="67"/>
      <c r="Y12" s="67"/>
      <c r="Z12" s="68"/>
      <c r="AA12" s="68"/>
      <c r="AB12" s="68"/>
      <c r="AC12" s="68">
        <f t="shared" si="0"/>
        <v>0</v>
      </c>
      <c r="AD12" s="68">
        <f t="shared" si="1"/>
        <v>0</v>
      </c>
      <c r="AE12" s="69">
        <f t="shared" si="2"/>
        <v>0</v>
      </c>
    </row>
    <row r="13" spans="1:31" ht="26.25">
      <c r="A13" s="70"/>
      <c r="B13" s="71" t="s">
        <v>28</v>
      </c>
      <c r="C13" s="72"/>
      <c r="D13" s="73"/>
      <c r="E13" s="73"/>
      <c r="F13" s="73"/>
      <c r="G13" s="73"/>
      <c r="H13" s="74">
        <f>SUM(H10:H12)</f>
        <v>0</v>
      </c>
      <c r="I13" s="74">
        <f>SUM(I10:I12)</f>
        <v>0</v>
      </c>
      <c r="J13" s="74">
        <f>SUM(J10:J12)</f>
        <v>0</v>
      </c>
      <c r="K13" s="74">
        <f>SUM(K10:K12)</f>
        <v>0</v>
      </c>
      <c r="L13" s="74">
        <f>SUM(L10:L12)</f>
        <v>0</v>
      </c>
      <c r="M13" s="74">
        <f>SUM(M10:M12)</f>
        <v>0</v>
      </c>
      <c r="N13" s="74">
        <f>SUM(N10:N12)</f>
        <v>0</v>
      </c>
      <c r="O13" s="74">
        <f>SUM(O10:O12)</f>
        <v>0</v>
      </c>
      <c r="P13" s="74">
        <f>SUM(P10:P12)</f>
        <v>0</v>
      </c>
      <c r="Q13" s="74">
        <f>SUM(Q10:Q12)</f>
        <v>0</v>
      </c>
      <c r="R13" s="74">
        <f>SUM(R10:R12)</f>
        <v>0</v>
      </c>
      <c r="S13" s="74">
        <f>SUM(S10:S12)</f>
        <v>0</v>
      </c>
      <c r="T13" s="74">
        <f>SUM(T10:T12)</f>
        <v>0</v>
      </c>
      <c r="U13" s="74">
        <f>SUM(U10:U12)</f>
        <v>0</v>
      </c>
      <c r="V13" s="74">
        <f>SUM(V10:V12)</f>
        <v>0</v>
      </c>
      <c r="W13" s="74">
        <f>SUM(W10:W12)</f>
        <v>0</v>
      </c>
      <c r="X13" s="74">
        <f>SUM(X10:X12)</f>
        <v>0</v>
      </c>
      <c r="Y13" s="74">
        <f>SUM(Y10:Y12)</f>
        <v>0</v>
      </c>
      <c r="Z13" s="74">
        <f>SUM(Z10:Z12)</f>
        <v>0</v>
      </c>
      <c r="AA13" s="74">
        <f>SUM(AA10:AA12)</f>
        <v>0</v>
      </c>
      <c r="AB13" s="74">
        <f>SUM(AB10:AB12)</f>
        <v>0</v>
      </c>
      <c r="AC13" s="74">
        <f>SUM(AC10:AC12)</f>
        <v>0</v>
      </c>
      <c r="AD13" s="74">
        <f>SUM(AD10:AD12)</f>
        <v>0</v>
      </c>
      <c r="AE13" s="75">
        <f>SUM(AE10:AE12)</f>
        <v>0</v>
      </c>
    </row>
    <row r="14" spans="1:31" ht="28.5">
      <c r="A14" s="53" t="s">
        <v>29</v>
      </c>
      <c r="B14" s="76" t="s">
        <v>30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</row>
    <row r="15" spans="1:31" ht="116.25" customHeight="1">
      <c r="A15" s="77" t="s">
        <v>31</v>
      </c>
      <c r="B15" s="78" t="s">
        <v>44</v>
      </c>
      <c r="C15" s="86" t="s">
        <v>45</v>
      </c>
      <c r="D15" s="80">
        <v>13275000</v>
      </c>
      <c r="E15" s="87" t="s">
        <v>42</v>
      </c>
      <c r="F15" s="89">
        <v>43936</v>
      </c>
      <c r="G15" s="83"/>
      <c r="H15" s="80">
        <v>13194000</v>
      </c>
      <c r="I15" s="80"/>
      <c r="J15" s="80"/>
      <c r="K15" s="80"/>
      <c r="L15" s="84"/>
      <c r="M15" s="80"/>
      <c r="N15" s="80"/>
      <c r="O15" s="84">
        <f>99305.85+99213.83+92812.94+28804.02</f>
        <v>320136.64</v>
      </c>
      <c r="P15" s="80"/>
      <c r="Q15" s="80"/>
      <c r="R15" s="80">
        <f aca="true" t="shared" si="3" ref="R15:R17">L15</f>
        <v>0</v>
      </c>
      <c r="S15" s="80"/>
      <c r="T15" s="80">
        <v>13194000</v>
      </c>
      <c r="U15" s="80">
        <f aca="true" t="shared" si="4" ref="U15:U17">O15</f>
        <v>320136.64</v>
      </c>
      <c r="V15" s="80"/>
      <c r="W15" s="80"/>
      <c r="X15" s="80"/>
      <c r="Y15" s="80"/>
      <c r="Z15" s="80"/>
      <c r="AA15" s="80"/>
      <c r="AB15" s="80"/>
      <c r="AC15" s="85">
        <f aca="true" t="shared" si="5" ref="AC15:AC17">H15+N15-T15</f>
        <v>0</v>
      </c>
      <c r="AD15" s="80"/>
      <c r="AE15" s="80"/>
    </row>
    <row r="16" spans="1:31" ht="117.75" customHeight="1">
      <c r="A16" s="77" t="s">
        <v>35</v>
      </c>
      <c r="B16" s="78" t="s">
        <v>47</v>
      </c>
      <c r="C16" s="79" t="s">
        <v>33</v>
      </c>
      <c r="D16" s="80">
        <v>50800000</v>
      </c>
      <c r="E16" s="87" t="s">
        <v>38</v>
      </c>
      <c r="F16" s="89">
        <v>44132</v>
      </c>
      <c r="G16" s="83"/>
      <c r="H16" s="80">
        <v>29600000</v>
      </c>
      <c r="I16" s="80"/>
      <c r="J16" s="80"/>
      <c r="K16" s="80"/>
      <c r="L16" s="84"/>
      <c r="M16" s="80"/>
      <c r="N16" s="80"/>
      <c r="O16" s="84">
        <f>234217.53+228113.85+117736.18</f>
        <v>580067.56</v>
      </c>
      <c r="P16" s="80"/>
      <c r="Q16" s="80"/>
      <c r="R16" s="80">
        <f t="shared" si="3"/>
        <v>0</v>
      </c>
      <c r="S16" s="80"/>
      <c r="T16" s="80">
        <v>29600000</v>
      </c>
      <c r="U16" s="80">
        <f t="shared" si="4"/>
        <v>580067.56</v>
      </c>
      <c r="V16" s="80"/>
      <c r="W16" s="80"/>
      <c r="X16" s="80"/>
      <c r="Y16" s="80"/>
      <c r="Z16" s="80"/>
      <c r="AA16" s="80"/>
      <c r="AB16" s="80"/>
      <c r="AC16" s="85">
        <f t="shared" si="5"/>
        <v>0</v>
      </c>
      <c r="AD16" s="80"/>
      <c r="AE16" s="80"/>
    </row>
    <row r="17" spans="1:31" ht="92.25" customHeight="1">
      <c r="A17" s="77"/>
      <c r="B17" s="78" t="s">
        <v>79</v>
      </c>
      <c r="C17" s="86" t="s">
        <v>37</v>
      </c>
      <c r="D17" s="80">
        <v>18207000</v>
      </c>
      <c r="E17" s="87" t="s">
        <v>42</v>
      </c>
      <c r="F17" s="82">
        <v>44278</v>
      </c>
      <c r="G17" s="83"/>
      <c r="H17" s="80"/>
      <c r="I17" s="80"/>
      <c r="J17" s="80"/>
      <c r="K17" s="80"/>
      <c r="L17" s="84">
        <v>139808.86</v>
      </c>
      <c r="M17" s="80"/>
      <c r="N17" s="80">
        <v>18207000</v>
      </c>
      <c r="O17" s="80">
        <f>135298.9+135298.91+139808.86</f>
        <v>410406.67</v>
      </c>
      <c r="P17" s="80"/>
      <c r="Q17" s="80"/>
      <c r="R17" s="80">
        <f t="shared" si="3"/>
        <v>139808.86</v>
      </c>
      <c r="S17" s="80"/>
      <c r="T17" s="80"/>
      <c r="U17" s="80">
        <f t="shared" si="4"/>
        <v>410406.67</v>
      </c>
      <c r="V17" s="80"/>
      <c r="W17" s="80"/>
      <c r="X17" s="80"/>
      <c r="Y17" s="80"/>
      <c r="Z17" s="80"/>
      <c r="AA17" s="80"/>
      <c r="AB17" s="80"/>
      <c r="AC17" s="85">
        <f t="shared" si="5"/>
        <v>18207000</v>
      </c>
      <c r="AD17" s="80"/>
      <c r="AE17" s="80"/>
    </row>
    <row r="18" spans="1:31" ht="30.75" hidden="1">
      <c r="A18" s="77"/>
      <c r="B18" s="78"/>
      <c r="C18" s="88"/>
      <c r="D18" s="80"/>
      <c r="E18" s="87"/>
      <c r="F18" s="89"/>
      <c r="G18" s="83"/>
      <c r="H18" s="80"/>
      <c r="I18" s="80"/>
      <c r="J18" s="80"/>
      <c r="K18" s="80"/>
      <c r="L18" s="84"/>
      <c r="M18" s="80"/>
      <c r="N18" s="80"/>
      <c r="O18" s="84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5"/>
      <c r="AD18" s="80"/>
      <c r="AE18" s="80"/>
    </row>
    <row r="19" spans="1:31" ht="30.75" hidden="1">
      <c r="A19" s="77"/>
      <c r="B19" s="78"/>
      <c r="C19" s="79"/>
      <c r="D19" s="80"/>
      <c r="E19" s="87"/>
      <c r="F19" s="89"/>
      <c r="G19" s="83"/>
      <c r="H19" s="80"/>
      <c r="I19" s="80"/>
      <c r="J19" s="80"/>
      <c r="K19" s="80"/>
      <c r="L19" s="84"/>
      <c r="M19" s="80"/>
      <c r="N19" s="80"/>
      <c r="O19" s="84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5"/>
      <c r="AD19" s="80"/>
      <c r="AE19" s="80"/>
    </row>
    <row r="20" spans="1:31" ht="30.75">
      <c r="A20" s="90"/>
      <c r="B20" s="91" t="s">
        <v>48</v>
      </c>
      <c r="C20" s="74"/>
      <c r="D20" s="92">
        <f>SUM(D15:D19)</f>
        <v>82282000</v>
      </c>
      <c r="E20" s="74"/>
      <c r="F20" s="74"/>
      <c r="G20" s="74"/>
      <c r="H20" s="92">
        <f>SUM(H15:H19)</f>
        <v>42794000</v>
      </c>
      <c r="I20" s="92">
        <f>SUM(I15:I19)</f>
        <v>0</v>
      </c>
      <c r="J20" s="92">
        <f>SUM(J15:J19)</f>
        <v>0</v>
      </c>
      <c r="K20" s="92">
        <f>SUM(K15:K19)</f>
        <v>0</v>
      </c>
      <c r="L20" s="92">
        <f>SUM(L15:L19)</f>
        <v>139808.86</v>
      </c>
      <c r="M20" s="92">
        <f>SUM(M15:M19)</f>
        <v>0</v>
      </c>
      <c r="N20" s="92">
        <f>SUM(N15:N19)</f>
        <v>18207000</v>
      </c>
      <c r="O20" s="92">
        <f>SUM(O15:O19)</f>
        <v>1310610.87</v>
      </c>
      <c r="P20" s="92">
        <f>SUM(P15:P19)</f>
        <v>0</v>
      </c>
      <c r="Q20" s="92">
        <f>SUM(Q15:Q19)</f>
        <v>0</v>
      </c>
      <c r="R20" s="92">
        <f>SUM(R15:R19)</f>
        <v>139808.86</v>
      </c>
      <c r="S20" s="92">
        <f>SUM(S15:S19)</f>
        <v>0</v>
      </c>
      <c r="T20" s="92">
        <f>SUM(T15:T19)</f>
        <v>42794000</v>
      </c>
      <c r="U20" s="92">
        <f>SUM(U15:U19)</f>
        <v>1310610.87</v>
      </c>
      <c r="V20" s="92">
        <f>SUM(V15:V19)</f>
        <v>0</v>
      </c>
      <c r="W20" s="92">
        <f>SUM(W15:W19)</f>
        <v>0</v>
      </c>
      <c r="X20" s="92">
        <f>SUM(X15:X19)</f>
        <v>0</v>
      </c>
      <c r="Y20" s="92">
        <f>SUM(Y15:Y19)</f>
        <v>0</v>
      </c>
      <c r="Z20" s="92">
        <f>SUM(Z15:Z19)</f>
        <v>0</v>
      </c>
      <c r="AA20" s="92">
        <f>SUM(AA15:AA19)</f>
        <v>0</v>
      </c>
      <c r="AB20" s="92">
        <f>SUM(AB15:AB19)</f>
        <v>0</v>
      </c>
      <c r="AC20" s="92">
        <f>SUM(AC15:AC19)</f>
        <v>18207000</v>
      </c>
      <c r="AD20" s="92">
        <f>SUM(AD15:AD19)</f>
        <v>0</v>
      </c>
      <c r="AE20" s="92">
        <f>SUM(AE15:AE19)</f>
        <v>0</v>
      </c>
    </row>
    <row r="21" spans="1:31" ht="28.5" customHeight="1">
      <c r="A21" s="93" t="s">
        <v>49</v>
      </c>
      <c r="B21" s="76" t="s">
        <v>50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</row>
    <row r="22" spans="1:31" ht="26.25">
      <c r="A22" s="94"/>
      <c r="B22" s="95" t="s">
        <v>51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7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8"/>
    </row>
    <row r="23" spans="1:31" ht="30.75">
      <c r="A23" s="99"/>
      <c r="B23" s="100"/>
      <c r="C23" s="101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3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4"/>
    </row>
    <row r="24" spans="1:31" ht="30.75">
      <c r="A24" s="105"/>
      <c r="B24" s="106" t="s">
        <v>52</v>
      </c>
      <c r="C24" s="107"/>
      <c r="D24" s="108">
        <f>D23</f>
        <v>0</v>
      </c>
      <c r="E24" s="108"/>
      <c r="F24" s="108"/>
      <c r="G24" s="108"/>
      <c r="H24" s="108">
        <f>SUM(H23:H23)</f>
        <v>0</v>
      </c>
      <c r="I24" s="108">
        <f>SUM(I23:I23)</f>
        <v>0</v>
      </c>
      <c r="J24" s="108">
        <f>SUM(J23:J23)</f>
        <v>0</v>
      </c>
      <c r="K24" s="108">
        <f>SUM(K23:K23)</f>
        <v>0</v>
      </c>
      <c r="L24" s="108">
        <f>SUM(L23:L23)</f>
        <v>0</v>
      </c>
      <c r="M24" s="108">
        <f>SUM(M23:M23)</f>
        <v>0</v>
      </c>
      <c r="N24" s="108">
        <f>SUM(N23:N23)</f>
        <v>0</v>
      </c>
      <c r="O24" s="108">
        <f>SUM(O23:O23)</f>
        <v>0</v>
      </c>
      <c r="P24" s="108">
        <f>SUM(P23:P23)</f>
        <v>0</v>
      </c>
      <c r="Q24" s="108">
        <f>SUM(Q23:Q23)</f>
        <v>0</v>
      </c>
      <c r="R24" s="108">
        <f>SUM(R23:R23)</f>
        <v>0</v>
      </c>
      <c r="S24" s="108">
        <f>SUM(S23:S23)</f>
        <v>0</v>
      </c>
      <c r="T24" s="108">
        <f>SUM(T23:T23)</f>
        <v>0</v>
      </c>
      <c r="U24" s="108">
        <f>SUM(U23:U23)</f>
        <v>0</v>
      </c>
      <c r="V24" s="108">
        <f>SUM(V23:V23)</f>
        <v>0</v>
      </c>
      <c r="W24" s="108">
        <f>SUM(W23:W23)</f>
        <v>0</v>
      </c>
      <c r="X24" s="108">
        <f>SUM(X23:X23)</f>
        <v>0</v>
      </c>
      <c r="Y24" s="108">
        <f>SUM(Y23:Y23)</f>
        <v>0</v>
      </c>
      <c r="Z24" s="108">
        <f>SUM(Z23:Z23)</f>
        <v>0</v>
      </c>
      <c r="AA24" s="108">
        <f>SUM(AA23:AA23)</f>
        <v>0</v>
      </c>
      <c r="AB24" s="108">
        <f>SUM(AB23:AB23)</f>
        <v>0</v>
      </c>
      <c r="AC24" s="108">
        <f>SUM(AC23:AC23)</f>
        <v>0</v>
      </c>
      <c r="AD24" s="108">
        <f>SUM(AD23:AD23)</f>
        <v>0</v>
      </c>
      <c r="AE24" s="109">
        <f>SUM(AE23:AE23)</f>
        <v>0</v>
      </c>
    </row>
    <row r="25" spans="1:31" ht="30.75">
      <c r="A25" s="110"/>
      <c r="B25" s="111" t="s">
        <v>53</v>
      </c>
      <c r="C25" s="112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4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5"/>
    </row>
    <row r="26" spans="1:31" ht="102.75" customHeight="1">
      <c r="A26" s="99"/>
      <c r="B26" s="193" t="s">
        <v>86</v>
      </c>
      <c r="C26" s="194" t="s">
        <v>55</v>
      </c>
      <c r="D26" s="195">
        <v>24000000</v>
      </c>
      <c r="E26" s="196" t="s">
        <v>81</v>
      </c>
      <c r="F26" s="197">
        <v>44075</v>
      </c>
      <c r="G26" s="102"/>
      <c r="H26" s="85"/>
      <c r="I26" s="85"/>
      <c r="J26" s="85"/>
      <c r="K26" s="85">
        <v>0</v>
      </c>
      <c r="L26" s="85">
        <v>0</v>
      </c>
      <c r="M26" s="85">
        <v>0</v>
      </c>
      <c r="N26" s="85">
        <v>24000000</v>
      </c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>
        <f>H26+N26-T26</f>
        <v>24000000</v>
      </c>
      <c r="AD26" s="85">
        <v>0</v>
      </c>
      <c r="AE26" s="119">
        <v>0</v>
      </c>
    </row>
    <row r="27" spans="1:31" ht="30.75">
      <c r="A27" s="99"/>
      <c r="B27" s="120" t="s">
        <v>57</v>
      </c>
      <c r="C27" s="101"/>
      <c r="D27" s="121">
        <f>D26</f>
        <v>24000000</v>
      </c>
      <c r="E27" s="122"/>
      <c r="F27" s="122"/>
      <c r="G27" s="122"/>
      <c r="H27" s="121">
        <f>SUM(H26)</f>
        <v>0</v>
      </c>
      <c r="I27" s="121">
        <f>SUM(I26)</f>
        <v>0</v>
      </c>
      <c r="J27" s="121">
        <f>SUM(J26)</f>
        <v>0</v>
      </c>
      <c r="K27" s="121">
        <f>SUM(K26)</f>
        <v>0</v>
      </c>
      <c r="L27" s="121">
        <f>SUM(L26)</f>
        <v>0</v>
      </c>
      <c r="M27" s="121">
        <f>SUM(M26)</f>
        <v>0</v>
      </c>
      <c r="N27" s="121">
        <f>SUM(N26)</f>
        <v>24000000</v>
      </c>
      <c r="O27" s="121">
        <f>SUM(O26)</f>
        <v>0</v>
      </c>
      <c r="P27" s="121">
        <f>SUM(P26)</f>
        <v>0</v>
      </c>
      <c r="Q27" s="121">
        <f>SUM(Q26)</f>
        <v>0</v>
      </c>
      <c r="R27" s="121">
        <f>SUM(R26)</f>
        <v>0</v>
      </c>
      <c r="S27" s="121">
        <f>SUM(S26)</f>
        <v>0</v>
      </c>
      <c r="T27" s="121">
        <f>SUM(T26)</f>
        <v>0</v>
      </c>
      <c r="U27" s="121">
        <f>SUM(U26)</f>
        <v>0</v>
      </c>
      <c r="V27" s="121">
        <f>SUM(V26)</f>
        <v>0</v>
      </c>
      <c r="W27" s="121">
        <f>SUM(W26)</f>
        <v>0</v>
      </c>
      <c r="X27" s="121">
        <f>SUM(X26)</f>
        <v>0</v>
      </c>
      <c r="Y27" s="121">
        <f>SUM(Y26)</f>
        <v>0</v>
      </c>
      <c r="Z27" s="121">
        <f>SUM(Z26)</f>
        <v>0</v>
      </c>
      <c r="AA27" s="121">
        <f>SUM(AA26)</f>
        <v>0</v>
      </c>
      <c r="AB27" s="121">
        <f>SUM(AB26)</f>
        <v>0</v>
      </c>
      <c r="AC27" s="121">
        <f>SUM(AC26)</f>
        <v>24000000</v>
      </c>
      <c r="AD27" s="121">
        <f>SUM(AD26)</f>
        <v>0</v>
      </c>
      <c r="AE27" s="123">
        <f>SUM(AE26)</f>
        <v>0</v>
      </c>
    </row>
    <row r="28" spans="1:31" ht="30.75">
      <c r="A28" s="124"/>
      <c r="B28" s="125"/>
      <c r="C28" s="126"/>
      <c r="D28" s="127"/>
      <c r="E28" s="128"/>
      <c r="F28" s="128"/>
      <c r="G28" s="128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30"/>
    </row>
    <row r="29" spans="1:31" ht="30.75">
      <c r="A29" s="131"/>
      <c r="B29" s="132" t="s">
        <v>58</v>
      </c>
      <c r="C29" s="133"/>
      <c r="D29" s="92">
        <f>D24+D27</f>
        <v>24000000</v>
      </c>
      <c r="E29" s="92"/>
      <c r="F29" s="92"/>
      <c r="G29" s="92"/>
      <c r="H29" s="92">
        <f>H24+H27</f>
        <v>0</v>
      </c>
      <c r="I29" s="92">
        <f>I24+I27</f>
        <v>0</v>
      </c>
      <c r="J29" s="92">
        <f>J24+J27</f>
        <v>0</v>
      </c>
      <c r="K29" s="92">
        <f>K24+K27</f>
        <v>0</v>
      </c>
      <c r="L29" s="92">
        <f>L24+L27</f>
        <v>0</v>
      </c>
      <c r="M29" s="92">
        <f>M24+M27</f>
        <v>0</v>
      </c>
      <c r="N29" s="92">
        <f>N24+N27</f>
        <v>24000000</v>
      </c>
      <c r="O29" s="92">
        <f>O24+O27</f>
        <v>0</v>
      </c>
      <c r="P29" s="92">
        <f>P24+P27</f>
        <v>0</v>
      </c>
      <c r="Q29" s="92">
        <f>Q24+Q27</f>
        <v>0</v>
      </c>
      <c r="R29" s="92">
        <f>R24+R27</f>
        <v>0</v>
      </c>
      <c r="S29" s="92">
        <f>S24+S27</f>
        <v>0</v>
      </c>
      <c r="T29" s="92">
        <f>T24+T27</f>
        <v>0</v>
      </c>
      <c r="U29" s="92">
        <f>U24+U27</f>
        <v>0</v>
      </c>
      <c r="V29" s="92">
        <f>V24+V27</f>
        <v>0</v>
      </c>
      <c r="W29" s="92">
        <f>W24+W27</f>
        <v>0</v>
      </c>
      <c r="X29" s="92">
        <f>X24+X27</f>
        <v>0</v>
      </c>
      <c r="Y29" s="92">
        <f>Y24+Y27</f>
        <v>0</v>
      </c>
      <c r="Z29" s="92">
        <f>Z24+Z27</f>
        <v>0</v>
      </c>
      <c r="AA29" s="92">
        <f>AA24+AA27</f>
        <v>0</v>
      </c>
      <c r="AB29" s="92">
        <f>AB24+AB27</f>
        <v>0</v>
      </c>
      <c r="AC29" s="92">
        <f>AC24+AC27</f>
        <v>24000000</v>
      </c>
      <c r="AD29" s="92">
        <f>AD24+AD27</f>
        <v>0</v>
      </c>
      <c r="AE29" s="134">
        <f>AE24+AE27</f>
        <v>0</v>
      </c>
    </row>
    <row r="30" spans="1:31" ht="28.5">
      <c r="A30" s="135" t="s">
        <v>59</v>
      </c>
      <c r="B30" s="136" t="s">
        <v>60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</row>
    <row r="31" spans="1:31" ht="26.25">
      <c r="A31" s="137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38"/>
    </row>
    <row r="32" spans="1:31" ht="26.25">
      <c r="A32" s="139"/>
      <c r="B32" s="140" t="s">
        <v>61</v>
      </c>
      <c r="C32" s="140"/>
      <c r="D32" s="140"/>
      <c r="E32" s="140"/>
      <c r="F32" s="140"/>
      <c r="G32" s="140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26"/>
      <c r="AD32" s="126"/>
      <c r="AE32" s="142"/>
    </row>
    <row r="33" spans="1:31" ht="30.75">
      <c r="A33" s="143"/>
      <c r="B33" s="144" t="s">
        <v>62</v>
      </c>
      <c r="C33" s="145"/>
      <c r="D33" s="146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8"/>
    </row>
    <row r="34" spans="1:31" ht="30.75">
      <c r="A34" s="149"/>
      <c r="B34" s="150" t="s">
        <v>63</v>
      </c>
      <c r="C34" s="151"/>
      <c r="D34" s="152">
        <f>D20+D29+D33</f>
        <v>106282000</v>
      </c>
      <c r="E34" s="152"/>
      <c r="F34" s="152"/>
      <c r="G34" s="152"/>
      <c r="H34" s="152">
        <f>H20+H29+H33</f>
        <v>42794000</v>
      </c>
      <c r="I34" s="152">
        <f>I20+I29+I33</f>
        <v>0</v>
      </c>
      <c r="J34" s="152">
        <f>J20+J29+J33</f>
        <v>0</v>
      </c>
      <c r="K34" s="152">
        <f>K20+K29+K33</f>
        <v>0</v>
      </c>
      <c r="L34" s="152">
        <f>L20+L29+L33</f>
        <v>139808.86</v>
      </c>
      <c r="M34" s="152">
        <f>M20+M29+M33</f>
        <v>0</v>
      </c>
      <c r="N34" s="152">
        <f>N20+N29+N33</f>
        <v>42207000</v>
      </c>
      <c r="O34" s="152">
        <f>O20+O29+O33</f>
        <v>1310610.87</v>
      </c>
      <c r="P34" s="152">
        <f>P20+P29+P33</f>
        <v>0</v>
      </c>
      <c r="Q34" s="152">
        <f>Q20+Q29+Q33</f>
        <v>0</v>
      </c>
      <c r="R34" s="152">
        <f>R20+R29+R33</f>
        <v>139808.86</v>
      </c>
      <c r="S34" s="152">
        <f>S20+S29+S33</f>
        <v>0</v>
      </c>
      <c r="T34" s="152">
        <f>T20+T29+T33</f>
        <v>42794000</v>
      </c>
      <c r="U34" s="152">
        <f>U20+U29+U33</f>
        <v>1310610.87</v>
      </c>
      <c r="V34" s="152">
        <f>V20+V29+V33</f>
        <v>0</v>
      </c>
      <c r="W34" s="152">
        <f>W20+W29+W33</f>
        <v>0</v>
      </c>
      <c r="X34" s="152">
        <f>X20+X29+X33</f>
        <v>0</v>
      </c>
      <c r="Y34" s="152">
        <f>Y20+Y29+Y33</f>
        <v>0</v>
      </c>
      <c r="Z34" s="152">
        <f>Z20+Z29+Z33</f>
        <v>0</v>
      </c>
      <c r="AA34" s="152">
        <f>AA20+AA29+AA33</f>
        <v>0</v>
      </c>
      <c r="AB34" s="152">
        <f>AB20+AB29+AB33</f>
        <v>0</v>
      </c>
      <c r="AC34" s="152">
        <f>AC20+AC29+AC33</f>
        <v>42207000</v>
      </c>
      <c r="AD34" s="152">
        <f>AD20+AD29+AD33</f>
        <v>0</v>
      </c>
      <c r="AE34" s="152">
        <f>AE20+AE29+AE33</f>
        <v>0</v>
      </c>
    </row>
    <row r="35" spans="1:31" ht="16.5">
      <c r="A35" s="153"/>
      <c r="B35" s="154"/>
      <c r="C35" s="154"/>
      <c r="D35" s="155"/>
      <c r="E35" s="156"/>
      <c r="F35" s="156"/>
      <c r="G35" s="156"/>
      <c r="H35" s="156"/>
      <c r="I35" s="156"/>
      <c r="J35" s="156"/>
      <c r="K35" s="155"/>
      <c r="L35" s="156"/>
      <c r="M35" s="156"/>
      <c r="N35" s="155"/>
      <c r="O35" s="156"/>
      <c r="P35" s="156"/>
      <c r="Q35" s="156"/>
      <c r="R35" s="156"/>
      <c r="S35" s="156"/>
      <c r="T35" s="156"/>
      <c r="U35" s="156"/>
      <c r="V35" s="156"/>
      <c r="W35" s="155"/>
      <c r="X35" s="156"/>
      <c r="Y35" s="156"/>
      <c r="Z35" s="155"/>
      <c r="AA35" s="156"/>
      <c r="AB35" s="156"/>
      <c r="AC35" s="156"/>
      <c r="AD35" s="156"/>
      <c r="AE35" s="156"/>
    </row>
    <row r="36" spans="1:31" ht="16.5">
      <c r="A36" s="153"/>
      <c r="B36" s="154"/>
      <c r="C36" s="154"/>
      <c r="D36" s="155"/>
      <c r="E36" s="156"/>
      <c r="F36" s="156"/>
      <c r="G36" s="156"/>
      <c r="H36" s="156"/>
      <c r="I36" s="156"/>
      <c r="J36" s="156"/>
      <c r="K36" s="155"/>
      <c r="L36" s="156"/>
      <c r="M36" s="156"/>
      <c r="N36" s="155"/>
      <c r="O36" s="156"/>
      <c r="P36" s="156"/>
      <c r="Q36" s="156"/>
      <c r="R36" s="156"/>
      <c r="S36" s="156"/>
      <c r="T36" s="156"/>
      <c r="U36" s="156"/>
      <c r="V36" s="156"/>
      <c r="W36" s="155"/>
      <c r="X36" s="156"/>
      <c r="Y36" s="156"/>
      <c r="Z36" s="155"/>
      <c r="AA36" s="156"/>
      <c r="AB36" s="156"/>
      <c r="AC36" s="156"/>
      <c r="AD36" s="156"/>
      <c r="AE36" s="156"/>
    </row>
    <row r="37" spans="1:31" ht="16.5">
      <c r="A37" s="153"/>
      <c r="B37" s="154"/>
      <c r="C37" s="154"/>
      <c r="D37" s="155"/>
      <c r="E37" s="156"/>
      <c r="F37" s="156"/>
      <c r="G37" s="156"/>
      <c r="H37" s="156"/>
      <c r="I37" s="156"/>
      <c r="J37" s="156"/>
      <c r="K37" s="155"/>
      <c r="L37" s="156"/>
      <c r="M37" s="156"/>
      <c r="N37" s="155"/>
      <c r="O37" s="156"/>
      <c r="P37" s="156"/>
      <c r="Q37" s="156"/>
      <c r="R37" s="156"/>
      <c r="S37" s="156"/>
      <c r="T37" s="156"/>
      <c r="U37" s="156"/>
      <c r="V37" s="156"/>
      <c r="W37" s="155"/>
      <c r="X37" s="156"/>
      <c r="Y37" s="156"/>
      <c r="Z37" s="155"/>
      <c r="AA37" s="156"/>
      <c r="AB37" s="156"/>
      <c r="AC37" s="156"/>
      <c r="AD37" s="156"/>
      <c r="AE37" s="156"/>
    </row>
    <row r="38" spans="1:31" ht="16.5">
      <c r="A38" s="153"/>
      <c r="B38" s="154"/>
      <c r="C38" s="154"/>
      <c r="D38" s="155"/>
      <c r="E38" s="156"/>
      <c r="F38" s="156"/>
      <c r="G38" s="156"/>
      <c r="H38" s="156"/>
      <c r="I38" s="156"/>
      <c r="J38" s="156"/>
      <c r="K38" s="155"/>
      <c r="L38" s="156"/>
      <c r="M38" s="156"/>
      <c r="N38" s="155"/>
      <c r="O38" s="156"/>
      <c r="P38" s="156"/>
      <c r="Q38" s="156"/>
      <c r="R38" s="156"/>
      <c r="S38" s="156"/>
      <c r="T38" s="156"/>
      <c r="U38" s="156"/>
      <c r="V38" s="156"/>
      <c r="W38" s="155"/>
      <c r="X38" s="156"/>
      <c r="Y38" s="156"/>
      <c r="Z38" s="155"/>
      <c r="AA38" s="156"/>
      <c r="AB38" s="156"/>
      <c r="AC38" s="156"/>
      <c r="AD38" s="156"/>
      <c r="AE38" s="156"/>
    </row>
    <row r="39" spans="1:31" ht="16.5">
      <c r="A39" s="153"/>
      <c r="B39" s="154"/>
      <c r="C39" s="154"/>
      <c r="D39" s="155"/>
      <c r="E39" s="156"/>
      <c r="F39" s="156"/>
      <c r="G39" s="156"/>
      <c r="H39" s="156"/>
      <c r="I39" s="156"/>
      <c r="J39" s="156"/>
      <c r="K39" s="155"/>
      <c r="L39" s="156"/>
      <c r="M39" s="156"/>
      <c r="N39" s="155"/>
      <c r="O39" s="156"/>
      <c r="P39" s="156"/>
      <c r="Q39" s="156"/>
      <c r="R39" s="156"/>
      <c r="S39" s="156"/>
      <c r="T39" s="156"/>
      <c r="U39" s="156"/>
      <c r="V39" s="156"/>
      <c r="W39" s="155"/>
      <c r="X39" s="156"/>
      <c r="Y39" s="156"/>
      <c r="Z39" s="155"/>
      <c r="AA39" s="156"/>
      <c r="AB39" s="156"/>
      <c r="AC39" s="156"/>
      <c r="AD39" s="156"/>
      <c r="AE39" s="156"/>
    </row>
    <row r="40" spans="1:31" ht="16.5">
      <c r="A40" s="153"/>
      <c r="B40" s="154"/>
      <c r="C40" s="154"/>
      <c r="D40" s="155"/>
      <c r="E40" s="156"/>
      <c r="F40" s="156"/>
      <c r="G40" s="156"/>
      <c r="H40" s="156"/>
      <c r="I40" s="156"/>
      <c r="J40" s="156"/>
      <c r="K40" s="155"/>
      <c r="L40" s="156"/>
      <c r="M40" s="156"/>
      <c r="N40" s="155"/>
      <c r="O40" s="156"/>
      <c r="P40" s="156"/>
      <c r="Q40" s="156"/>
      <c r="R40" s="156"/>
      <c r="S40" s="156"/>
      <c r="T40" s="156"/>
      <c r="U40" s="156"/>
      <c r="V40" s="156"/>
      <c r="W40" s="155"/>
      <c r="X40" s="156"/>
      <c r="Y40" s="156"/>
      <c r="Z40" s="155"/>
      <c r="AA40" s="156"/>
      <c r="AB40" s="156"/>
      <c r="AC40" s="156"/>
      <c r="AD40" s="156"/>
      <c r="AE40" s="156"/>
    </row>
    <row r="41" spans="1:31" ht="16.5">
      <c r="A41" s="153"/>
      <c r="B41" s="154"/>
      <c r="C41" s="154"/>
      <c r="D41" s="155"/>
      <c r="E41" s="156"/>
      <c r="F41" s="156"/>
      <c r="G41" s="156"/>
      <c r="H41" s="156"/>
      <c r="I41" s="156"/>
      <c r="J41" s="156"/>
      <c r="K41" s="155"/>
      <c r="L41" s="156"/>
      <c r="M41" s="156"/>
      <c r="N41" s="155"/>
      <c r="O41" s="156"/>
      <c r="P41" s="156"/>
      <c r="Q41" s="156"/>
      <c r="R41" s="156"/>
      <c r="S41" s="156"/>
      <c r="T41" s="156"/>
      <c r="U41" s="156"/>
      <c r="V41" s="156"/>
      <c r="W41" s="155"/>
      <c r="X41" s="156"/>
      <c r="Y41" s="156"/>
      <c r="Z41" s="155"/>
      <c r="AA41" s="156"/>
      <c r="AB41" s="156"/>
      <c r="AC41" s="156"/>
      <c r="AD41" s="156"/>
      <c r="AE41" s="156"/>
    </row>
    <row r="42" spans="1:31" ht="16.5">
      <c r="A42" s="153"/>
      <c r="B42" s="154"/>
      <c r="C42" s="154"/>
      <c r="D42" s="156"/>
      <c r="E42" s="156"/>
      <c r="F42" s="156"/>
      <c r="G42" s="156"/>
      <c r="H42" s="156"/>
      <c r="I42" s="156"/>
      <c r="J42" s="156"/>
      <c r="K42" s="155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</row>
    <row r="43" spans="1:31" ht="16.5">
      <c r="A43" s="153"/>
      <c r="B43" s="154"/>
      <c r="C43" s="154"/>
      <c r="D43" s="156"/>
      <c r="E43" s="156"/>
      <c r="F43" s="156"/>
      <c r="G43" s="156"/>
      <c r="H43" s="156"/>
      <c r="I43" s="156"/>
      <c r="J43" s="156"/>
      <c r="K43" s="155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</row>
    <row r="44" spans="1:31" ht="16.5">
      <c r="A44" s="153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</row>
    <row r="45" spans="1:31" ht="30.75">
      <c r="A45" s="157"/>
      <c r="B45" s="157"/>
      <c r="C45" s="1"/>
      <c r="D45" s="158" t="s">
        <v>64</v>
      </c>
      <c r="E45" s="158"/>
      <c r="F45" s="158"/>
      <c r="G45" s="158"/>
      <c r="H45" s="159" t="s">
        <v>65</v>
      </c>
      <c r="I45" s="160"/>
      <c r="J45" s="159"/>
      <c r="K45" s="159" t="s">
        <v>66</v>
      </c>
      <c r="L45" s="159"/>
      <c r="M45" s="159"/>
      <c r="N45" s="161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</row>
    <row r="46" spans="1:31" ht="30.75">
      <c r="A46" s="157"/>
      <c r="B46" s="157"/>
      <c r="C46" s="1"/>
      <c r="D46" s="1"/>
      <c r="E46" s="160"/>
      <c r="F46" s="160"/>
      <c r="G46" s="160"/>
      <c r="H46" s="162"/>
      <c r="I46" s="162"/>
      <c r="J46" s="163"/>
      <c r="K46" s="164"/>
      <c r="L46" s="159"/>
      <c r="M46" s="159"/>
      <c r="N46" s="4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</row>
    <row r="47" spans="1:31" ht="24">
      <c r="A47" s="157"/>
      <c r="B47" s="157"/>
      <c r="C47" s="1"/>
      <c r="D47" s="165"/>
      <c r="E47" s="166"/>
      <c r="F47" s="165"/>
      <c r="G47" s="165"/>
      <c r="H47" s="167"/>
      <c r="I47" s="167"/>
      <c r="J47" s="168"/>
      <c r="K47" s="169"/>
      <c r="L47" s="168"/>
      <c r="M47" s="166"/>
      <c r="N47" s="167"/>
      <c r="O47" s="167"/>
      <c r="P47" s="167"/>
      <c r="Q47" s="16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</row>
    <row r="48" spans="1:31" ht="30.75">
      <c r="A48" s="157"/>
      <c r="B48" s="1"/>
      <c r="C48" s="170" t="s">
        <v>67</v>
      </c>
      <c r="D48" s="1"/>
      <c r="E48" s="160"/>
      <c r="F48" s="160"/>
      <c r="G48" s="160"/>
      <c r="H48" s="162"/>
      <c r="I48" s="162"/>
      <c r="J48" s="163"/>
      <c r="K48" s="164"/>
      <c r="L48" s="159"/>
      <c r="M48" s="159"/>
      <c r="N48" s="4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</row>
    <row r="49" spans="1:31" ht="30.75">
      <c r="A49" s="157"/>
      <c r="B49" s="1"/>
      <c r="C49" s="1"/>
      <c r="D49" s="1"/>
      <c r="E49" s="160"/>
      <c r="F49" s="160"/>
      <c r="G49" s="160"/>
      <c r="H49" s="162"/>
      <c r="I49" s="162"/>
      <c r="J49" s="171"/>
      <c r="K49" s="164"/>
      <c r="L49" s="159"/>
      <c r="M49" s="159"/>
      <c r="N49" s="4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</row>
    <row r="50" spans="1:31" ht="30.75">
      <c r="A50" s="157"/>
      <c r="B50" s="157"/>
      <c r="C50" s="1"/>
      <c r="D50" s="158" t="s">
        <v>68</v>
      </c>
      <c r="E50" s="158"/>
      <c r="F50" s="172"/>
      <c r="G50" s="172"/>
      <c r="H50" s="159" t="s">
        <v>65</v>
      </c>
      <c r="I50" s="160"/>
      <c r="J50" s="159"/>
      <c r="K50" s="159" t="s">
        <v>69</v>
      </c>
      <c r="L50" s="159"/>
      <c r="M50" s="159"/>
      <c r="N50" s="4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</row>
    <row r="51" spans="1:31" ht="24">
      <c r="A51" s="157"/>
      <c r="B51" s="157"/>
      <c r="C51" s="173"/>
      <c r="D51" s="173"/>
      <c r="E51" s="173"/>
      <c r="F51" s="174"/>
      <c r="G51" s="174"/>
      <c r="H51" s="173"/>
      <c r="I51" s="173"/>
      <c r="J51" s="173"/>
      <c r="K51" s="173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</row>
    <row r="52" spans="1:31" ht="16.5">
      <c r="A52" s="157"/>
      <c r="B52" s="157"/>
      <c r="C52" s="157"/>
      <c r="D52" s="157"/>
      <c r="E52" s="157"/>
      <c r="F52" s="175"/>
      <c r="G52" s="175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</row>
    <row r="53" spans="1:31" ht="16.5">
      <c r="A53" s="157"/>
      <c r="B53" s="157"/>
      <c r="C53" s="157"/>
      <c r="D53" s="157"/>
      <c r="E53" s="157"/>
      <c r="F53" s="176"/>
      <c r="G53" s="176"/>
      <c r="H53" s="177"/>
      <c r="I53" s="17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</row>
    <row r="54" spans="1:31" ht="16.5">
      <c r="A54" s="157"/>
      <c r="B54" s="178"/>
      <c r="C54" s="1"/>
      <c r="D54" s="1"/>
      <c r="E54" s="1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</row>
    <row r="55" spans="1:31" ht="30.75">
      <c r="A55" s="157"/>
      <c r="B55" s="179" t="s">
        <v>84</v>
      </c>
      <c r="C55" s="180"/>
      <c r="D55" s="181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</row>
    <row r="56" spans="1:31" ht="26.25">
      <c r="A56" s="157"/>
      <c r="B56" s="180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</row>
    <row r="57" spans="1:31" ht="30.75">
      <c r="A57" s="157"/>
      <c r="B57" s="179" t="s">
        <v>75</v>
      </c>
      <c r="C57" s="180"/>
      <c r="D57" s="180"/>
      <c r="E57" s="182"/>
      <c r="F57" s="182"/>
      <c r="G57" s="182"/>
      <c r="H57" s="182"/>
      <c r="I57" s="182"/>
      <c r="J57" s="182"/>
      <c r="K57" s="182"/>
      <c r="L57" s="182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</row>
    <row r="58" spans="1:31" ht="26.25">
      <c r="A58" s="157"/>
      <c r="B58" s="180"/>
      <c r="C58" s="180"/>
      <c r="D58" s="183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</row>
    <row r="59" spans="1:31" ht="28.5">
      <c r="A59" s="157"/>
      <c r="B59" s="184">
        <v>44013</v>
      </c>
      <c r="C59" s="180"/>
      <c r="D59" s="185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</row>
    <row r="60" spans="1:31" ht="28.5">
      <c r="A60" s="157"/>
      <c r="B60" s="180"/>
      <c r="C60" s="180"/>
      <c r="D60" s="185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</row>
    <row r="61" spans="1:31" ht="28.5">
      <c r="A61" s="157"/>
      <c r="B61" s="187" t="s">
        <v>77</v>
      </c>
      <c r="C61" s="187"/>
      <c r="D61" s="182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</row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</sheetData>
  <sheetProtection selectLockedCells="1" selectUnlockedCells="1"/>
  <mergeCells count="26">
    <mergeCell ref="A2:AE2"/>
    <mergeCell ref="K5:P5"/>
    <mergeCell ref="Q5:AB5"/>
    <mergeCell ref="A6:A7"/>
    <mergeCell ref="B6:B7"/>
    <mergeCell ref="C6:C7"/>
    <mergeCell ref="D6:D7"/>
    <mergeCell ref="E6:E7"/>
    <mergeCell ref="F6:F7"/>
    <mergeCell ref="G6:G7"/>
    <mergeCell ref="H6:J6"/>
    <mergeCell ref="K6:M6"/>
    <mergeCell ref="N6:P6"/>
    <mergeCell ref="Q6:S6"/>
    <mergeCell ref="T6:V6"/>
    <mergeCell ref="W6:Y6"/>
    <mergeCell ref="Z6:AB6"/>
    <mergeCell ref="AC6:AE6"/>
    <mergeCell ref="B9:AE9"/>
    <mergeCell ref="B12:G12"/>
    <mergeCell ref="B14:AE14"/>
    <mergeCell ref="B21:AE21"/>
    <mergeCell ref="B30:AE30"/>
    <mergeCell ref="B32:G32"/>
    <mergeCell ref="D45:G45"/>
    <mergeCell ref="D50:E50"/>
  </mergeCells>
  <printOptions/>
  <pageMargins left="0.19652777777777777" right="0.21736111111111112" top="0.8861111111111111" bottom="0.8861111111111111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1"/>
  <sheetViews>
    <sheetView zoomScale="41" zoomScaleNormal="41" zoomScaleSheetLayoutView="42" workbookViewId="0" topLeftCell="A1">
      <selection activeCell="A2" sqref="A2"/>
    </sheetView>
  </sheetViews>
  <sheetFormatPr defaultColWidth="9.140625" defaultRowHeight="12.75"/>
  <cols>
    <col min="1" max="1" width="11.421875" style="0" customWidth="1"/>
    <col min="2" max="2" width="57.57421875" style="0" customWidth="1"/>
    <col min="3" max="3" width="29.8515625" style="0" customWidth="1"/>
    <col min="4" max="4" width="30.8515625" style="0" customWidth="1"/>
    <col min="5" max="5" width="33.7109375" style="0" customWidth="1"/>
    <col min="6" max="6" width="18.7109375" style="0" customWidth="1"/>
    <col min="7" max="7" width="16.7109375" style="0" customWidth="1"/>
    <col min="8" max="8" width="28.57421875" style="0" customWidth="1"/>
    <col min="9" max="10" width="11.421875" style="0" customWidth="1"/>
    <col min="11" max="11" width="31.57421875" style="0" customWidth="1"/>
    <col min="12" max="12" width="22.57421875" style="0" customWidth="1"/>
    <col min="13" max="13" width="11.421875" style="0" customWidth="1"/>
    <col min="14" max="14" width="31.8515625" style="0" customWidth="1"/>
    <col min="15" max="15" width="27.140625" style="0" customWidth="1"/>
    <col min="16" max="16" width="11.421875" style="0" customWidth="1"/>
    <col min="17" max="17" width="28.8515625" style="0" customWidth="1"/>
    <col min="18" max="18" width="23.140625" style="0" customWidth="1"/>
    <col min="19" max="19" width="11.421875" style="0" customWidth="1"/>
    <col min="20" max="20" width="29.00390625" style="0" customWidth="1"/>
    <col min="21" max="21" width="27.140625" style="0" customWidth="1"/>
    <col min="22" max="28" width="11.421875" style="0" customWidth="1"/>
    <col min="29" max="29" width="32.8515625" style="0" customWidth="1"/>
    <col min="30" max="30" width="16.00390625" style="0" customWidth="1"/>
    <col min="31" max="16384" width="11.421875" style="0" customWidth="1"/>
  </cols>
  <sheetData>
    <row r="1" spans="1:31" ht="23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62.25" customHeight="1">
      <c r="A2" s="2" t="s">
        <v>87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8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1.75">
      <c r="A5" s="5"/>
      <c r="B5" s="6"/>
      <c r="C5" s="6"/>
      <c r="D5" s="6"/>
      <c r="E5" s="6"/>
      <c r="F5" s="6"/>
      <c r="G5" s="6"/>
      <c r="H5" s="6"/>
      <c r="I5" s="6"/>
      <c r="J5" s="6"/>
      <c r="K5" s="7" t="s">
        <v>1</v>
      </c>
      <c r="L5" s="7"/>
      <c r="M5" s="7"/>
      <c r="N5" s="7"/>
      <c r="O5" s="7"/>
      <c r="P5" s="7"/>
      <c r="Q5" s="8" t="s">
        <v>2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9"/>
      <c r="AD5" s="10" t="s">
        <v>3</v>
      </c>
      <c r="AE5" s="11"/>
    </row>
    <row r="6" spans="1:31" ht="159.75" customHeight="1">
      <c r="A6" s="12" t="s">
        <v>4</v>
      </c>
      <c r="B6" s="13" t="s">
        <v>5</v>
      </c>
      <c r="C6" s="13" t="s">
        <v>6</v>
      </c>
      <c r="D6" s="14" t="s">
        <v>7</v>
      </c>
      <c r="E6" s="15" t="s">
        <v>8</v>
      </c>
      <c r="F6" s="15" t="s">
        <v>9</v>
      </c>
      <c r="G6" s="16" t="s">
        <v>10</v>
      </c>
      <c r="H6" s="17" t="s">
        <v>11</v>
      </c>
      <c r="I6" s="17"/>
      <c r="J6" s="17"/>
      <c r="K6" s="18" t="s">
        <v>12</v>
      </c>
      <c r="L6" s="18"/>
      <c r="M6" s="18"/>
      <c r="N6" s="19" t="s">
        <v>13</v>
      </c>
      <c r="O6" s="19"/>
      <c r="P6" s="19"/>
      <c r="Q6" s="20" t="s">
        <v>14</v>
      </c>
      <c r="R6" s="20"/>
      <c r="S6" s="20"/>
      <c r="T6" s="21" t="s">
        <v>15</v>
      </c>
      <c r="U6" s="21"/>
      <c r="V6" s="21"/>
      <c r="W6" s="22" t="s">
        <v>16</v>
      </c>
      <c r="X6" s="22"/>
      <c r="Y6" s="22"/>
      <c r="Z6" s="23" t="s">
        <v>17</v>
      </c>
      <c r="AA6" s="23"/>
      <c r="AB6" s="23"/>
      <c r="AC6" s="24" t="s">
        <v>18</v>
      </c>
      <c r="AD6" s="24"/>
      <c r="AE6" s="24"/>
    </row>
    <row r="7" spans="1:31" ht="153.75">
      <c r="A7" s="12"/>
      <c r="B7" s="13"/>
      <c r="C7" s="13"/>
      <c r="D7" s="14"/>
      <c r="E7" s="15"/>
      <c r="F7" s="15"/>
      <c r="G7" s="16"/>
      <c r="H7" s="25" t="s">
        <v>19</v>
      </c>
      <c r="I7" s="26" t="s">
        <v>20</v>
      </c>
      <c r="J7" s="27" t="s">
        <v>21</v>
      </c>
      <c r="K7" s="28" t="s">
        <v>22</v>
      </c>
      <c r="L7" s="26" t="s">
        <v>20</v>
      </c>
      <c r="M7" s="28" t="s">
        <v>21</v>
      </c>
      <c r="N7" s="29" t="s">
        <v>19</v>
      </c>
      <c r="O7" s="26" t="s">
        <v>20</v>
      </c>
      <c r="P7" s="29" t="s">
        <v>21</v>
      </c>
      <c r="Q7" s="12" t="s">
        <v>22</v>
      </c>
      <c r="R7" s="30" t="s">
        <v>20</v>
      </c>
      <c r="S7" s="31" t="s">
        <v>21</v>
      </c>
      <c r="T7" s="28" t="s">
        <v>23</v>
      </c>
      <c r="U7" s="32" t="s">
        <v>20</v>
      </c>
      <c r="V7" s="33" t="s">
        <v>21</v>
      </c>
      <c r="W7" s="34" t="s">
        <v>23</v>
      </c>
      <c r="X7" s="35" t="s">
        <v>20</v>
      </c>
      <c r="Y7" s="34" t="s">
        <v>21</v>
      </c>
      <c r="Z7" s="34" t="s">
        <v>23</v>
      </c>
      <c r="AA7" s="35" t="s">
        <v>20</v>
      </c>
      <c r="AB7" s="36" t="s">
        <v>21</v>
      </c>
      <c r="AC7" s="28" t="s">
        <v>24</v>
      </c>
      <c r="AD7" s="32" t="s">
        <v>20</v>
      </c>
      <c r="AE7" s="28" t="s">
        <v>21</v>
      </c>
    </row>
    <row r="8" spans="1:31" ht="21.75">
      <c r="A8" s="37">
        <v>1</v>
      </c>
      <c r="B8" s="38">
        <v>2</v>
      </c>
      <c r="C8" s="38">
        <v>3</v>
      </c>
      <c r="D8" s="39">
        <v>4</v>
      </c>
      <c r="E8" s="40">
        <v>5</v>
      </c>
      <c r="F8" s="40">
        <v>6</v>
      </c>
      <c r="G8" s="41">
        <v>7</v>
      </c>
      <c r="H8" s="42">
        <v>8</v>
      </c>
      <c r="I8" s="43">
        <v>9</v>
      </c>
      <c r="J8" s="44">
        <v>10</v>
      </c>
      <c r="K8" s="42">
        <v>11</v>
      </c>
      <c r="L8" s="38">
        <v>12</v>
      </c>
      <c r="M8" s="45">
        <v>13</v>
      </c>
      <c r="N8" s="44">
        <v>14</v>
      </c>
      <c r="O8" s="38">
        <v>15</v>
      </c>
      <c r="P8" s="44">
        <v>16</v>
      </c>
      <c r="Q8" s="38">
        <v>17</v>
      </c>
      <c r="R8" s="43">
        <v>18</v>
      </c>
      <c r="S8" s="38">
        <v>19</v>
      </c>
      <c r="T8" s="46">
        <v>20</v>
      </c>
      <c r="U8" s="47">
        <v>21</v>
      </c>
      <c r="V8" s="48">
        <v>22</v>
      </c>
      <c r="W8" s="49">
        <v>23</v>
      </c>
      <c r="X8" s="50">
        <v>24</v>
      </c>
      <c r="Y8" s="49">
        <v>25</v>
      </c>
      <c r="Z8" s="49">
        <v>26</v>
      </c>
      <c r="AA8" s="50">
        <v>27</v>
      </c>
      <c r="AB8" s="51">
        <v>28</v>
      </c>
      <c r="AC8" s="52">
        <v>23</v>
      </c>
      <c r="AD8" s="47">
        <v>24</v>
      </c>
      <c r="AE8" s="37">
        <v>25</v>
      </c>
    </row>
    <row r="9" spans="1:31" ht="28.5">
      <c r="A9" s="53" t="s">
        <v>25</v>
      </c>
      <c r="B9" s="54" t="s">
        <v>26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</row>
    <row r="10" spans="1:31" ht="26.25">
      <c r="A10" s="55"/>
      <c r="B10" s="56"/>
      <c r="C10" s="57"/>
      <c r="D10" s="57"/>
      <c r="E10" s="57"/>
      <c r="F10" s="58"/>
      <c r="G10" s="57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>
        <f aca="true" t="shared" si="0" ref="AC10:AC12">H10+N10-T10-Z10</f>
        <v>0</v>
      </c>
      <c r="AD10" s="59">
        <f aca="true" t="shared" si="1" ref="AD10:AD12">I10+Q10-U10-AA10</f>
        <v>0</v>
      </c>
      <c r="AE10" s="60">
        <f aca="true" t="shared" si="2" ref="AE10:AE12">J10+R10-V10-AB10</f>
        <v>0</v>
      </c>
    </row>
    <row r="11" spans="1:31" ht="26.25">
      <c r="A11" s="61"/>
      <c r="B11" s="62"/>
      <c r="C11" s="63"/>
      <c r="D11" s="63"/>
      <c r="E11" s="63"/>
      <c r="F11" s="63"/>
      <c r="G11" s="63"/>
      <c r="H11" s="64"/>
      <c r="I11" s="64"/>
      <c r="J11" s="64"/>
      <c r="K11" s="64"/>
      <c r="L11" s="64"/>
      <c r="M11" s="64"/>
      <c r="N11" s="59"/>
      <c r="O11" s="59"/>
      <c r="P11" s="59"/>
      <c r="Q11" s="64"/>
      <c r="R11" s="64"/>
      <c r="S11" s="64"/>
      <c r="T11" s="59"/>
      <c r="U11" s="59"/>
      <c r="V11" s="59"/>
      <c r="W11" s="64"/>
      <c r="X11" s="64"/>
      <c r="Y11" s="64"/>
      <c r="Z11" s="59"/>
      <c r="AA11" s="59"/>
      <c r="AB11" s="59"/>
      <c r="AC11" s="59">
        <f t="shared" si="0"/>
        <v>0</v>
      </c>
      <c r="AD11" s="59">
        <f t="shared" si="1"/>
        <v>0</v>
      </c>
      <c r="AE11" s="60">
        <f t="shared" si="2"/>
        <v>0</v>
      </c>
    </row>
    <row r="12" spans="1:31" ht="26.25">
      <c r="A12" s="65"/>
      <c r="B12" s="66" t="s">
        <v>27</v>
      </c>
      <c r="C12" s="66"/>
      <c r="D12" s="66"/>
      <c r="E12" s="66"/>
      <c r="F12" s="66"/>
      <c r="G12" s="66"/>
      <c r="H12" s="67"/>
      <c r="I12" s="67"/>
      <c r="J12" s="67"/>
      <c r="K12" s="67"/>
      <c r="L12" s="67"/>
      <c r="M12" s="67"/>
      <c r="N12" s="68"/>
      <c r="O12" s="68"/>
      <c r="P12" s="68"/>
      <c r="Q12" s="67"/>
      <c r="R12" s="67"/>
      <c r="S12" s="67"/>
      <c r="T12" s="68"/>
      <c r="U12" s="68"/>
      <c r="V12" s="68"/>
      <c r="W12" s="67"/>
      <c r="X12" s="67"/>
      <c r="Y12" s="67"/>
      <c r="Z12" s="68"/>
      <c r="AA12" s="68"/>
      <c r="AB12" s="68"/>
      <c r="AC12" s="68">
        <f t="shared" si="0"/>
        <v>0</v>
      </c>
      <c r="AD12" s="68">
        <f t="shared" si="1"/>
        <v>0</v>
      </c>
      <c r="AE12" s="69">
        <f t="shared" si="2"/>
        <v>0</v>
      </c>
    </row>
    <row r="13" spans="1:31" ht="26.25">
      <c r="A13" s="70"/>
      <c r="B13" s="71" t="s">
        <v>28</v>
      </c>
      <c r="C13" s="72"/>
      <c r="D13" s="73"/>
      <c r="E13" s="73"/>
      <c r="F13" s="73"/>
      <c r="G13" s="73"/>
      <c r="H13" s="74">
        <f>SUM(H10:H12)</f>
        <v>0</v>
      </c>
      <c r="I13" s="74">
        <f>SUM(I10:I12)</f>
        <v>0</v>
      </c>
      <c r="J13" s="74">
        <f>SUM(J10:J12)</f>
        <v>0</v>
      </c>
      <c r="K13" s="74">
        <f>SUM(K10:K12)</f>
        <v>0</v>
      </c>
      <c r="L13" s="74">
        <f>SUM(L10:L12)</f>
        <v>0</v>
      </c>
      <c r="M13" s="74">
        <f>SUM(M10:M12)</f>
        <v>0</v>
      </c>
      <c r="N13" s="74">
        <f>SUM(N10:N12)</f>
        <v>0</v>
      </c>
      <c r="O13" s="74">
        <f>SUM(O10:O12)</f>
        <v>0</v>
      </c>
      <c r="P13" s="74">
        <f>SUM(P10:P12)</f>
        <v>0</v>
      </c>
      <c r="Q13" s="74">
        <f>SUM(Q10:Q12)</f>
        <v>0</v>
      </c>
      <c r="R13" s="74">
        <f>SUM(R10:R12)</f>
        <v>0</v>
      </c>
      <c r="S13" s="74">
        <f>SUM(S10:S12)</f>
        <v>0</v>
      </c>
      <c r="T13" s="74">
        <f>SUM(T10:T12)</f>
        <v>0</v>
      </c>
      <c r="U13" s="74">
        <f>SUM(U10:U12)</f>
        <v>0</v>
      </c>
      <c r="V13" s="74">
        <f>SUM(V10:V12)</f>
        <v>0</v>
      </c>
      <c r="W13" s="74">
        <f>SUM(W10:W12)</f>
        <v>0</v>
      </c>
      <c r="X13" s="74">
        <f>SUM(X10:X12)</f>
        <v>0</v>
      </c>
      <c r="Y13" s="74">
        <f>SUM(Y10:Y12)</f>
        <v>0</v>
      </c>
      <c r="Z13" s="74">
        <f>SUM(Z10:Z12)</f>
        <v>0</v>
      </c>
      <c r="AA13" s="74">
        <f>SUM(AA10:AA12)</f>
        <v>0</v>
      </c>
      <c r="AB13" s="74">
        <f>SUM(AB10:AB12)</f>
        <v>0</v>
      </c>
      <c r="AC13" s="74">
        <f>SUM(AC10:AC12)</f>
        <v>0</v>
      </c>
      <c r="AD13" s="74">
        <f>SUM(AD10:AD12)</f>
        <v>0</v>
      </c>
      <c r="AE13" s="75">
        <f>SUM(AE10:AE12)</f>
        <v>0</v>
      </c>
    </row>
    <row r="14" spans="1:31" ht="28.5">
      <c r="A14" s="53" t="s">
        <v>29</v>
      </c>
      <c r="B14" s="76" t="s">
        <v>30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</row>
    <row r="15" spans="1:31" ht="116.25" customHeight="1">
      <c r="A15" s="77" t="s">
        <v>31</v>
      </c>
      <c r="B15" s="78" t="s">
        <v>44</v>
      </c>
      <c r="C15" s="86" t="s">
        <v>45</v>
      </c>
      <c r="D15" s="80">
        <v>13275000</v>
      </c>
      <c r="E15" s="87" t="s">
        <v>42</v>
      </c>
      <c r="F15" s="89">
        <v>43936</v>
      </c>
      <c r="G15" s="83"/>
      <c r="H15" s="80">
        <v>13194000</v>
      </c>
      <c r="I15" s="80"/>
      <c r="J15" s="80"/>
      <c r="K15" s="80"/>
      <c r="L15" s="84"/>
      <c r="M15" s="80"/>
      <c r="N15" s="80"/>
      <c r="O15" s="84">
        <f>99305.85+99213.83+92812.94+28804.02</f>
        <v>320136.64</v>
      </c>
      <c r="P15" s="80"/>
      <c r="Q15" s="80"/>
      <c r="R15" s="80">
        <f aca="true" t="shared" si="3" ref="R15:R17">L15</f>
        <v>0</v>
      </c>
      <c r="S15" s="80"/>
      <c r="T15" s="80">
        <v>13194000</v>
      </c>
      <c r="U15" s="80">
        <f aca="true" t="shared" si="4" ref="U15:U17">O15</f>
        <v>320136.64</v>
      </c>
      <c r="V15" s="80"/>
      <c r="W15" s="80"/>
      <c r="X15" s="80"/>
      <c r="Y15" s="80"/>
      <c r="Z15" s="80"/>
      <c r="AA15" s="80"/>
      <c r="AB15" s="80"/>
      <c r="AC15" s="85">
        <f aca="true" t="shared" si="5" ref="AC15:AC17">H15+N15-T15</f>
        <v>0</v>
      </c>
      <c r="AD15" s="80"/>
      <c r="AE15" s="80"/>
    </row>
    <row r="16" spans="1:31" ht="117.75" customHeight="1">
      <c r="A16" s="77" t="s">
        <v>35</v>
      </c>
      <c r="B16" s="78" t="s">
        <v>47</v>
      </c>
      <c r="C16" s="79" t="s">
        <v>33</v>
      </c>
      <c r="D16" s="80">
        <v>50800000</v>
      </c>
      <c r="E16" s="87" t="s">
        <v>38</v>
      </c>
      <c r="F16" s="89">
        <v>44132</v>
      </c>
      <c r="G16" s="83"/>
      <c r="H16" s="80">
        <v>29600000</v>
      </c>
      <c r="I16" s="80"/>
      <c r="J16" s="80"/>
      <c r="K16" s="80"/>
      <c r="L16" s="84"/>
      <c r="M16" s="80"/>
      <c r="N16" s="80"/>
      <c r="O16" s="84">
        <f>234217.53+228113.85+117736.18</f>
        <v>580067.56</v>
      </c>
      <c r="P16" s="80"/>
      <c r="Q16" s="80"/>
      <c r="R16" s="80">
        <f t="shared" si="3"/>
        <v>0</v>
      </c>
      <c r="S16" s="80"/>
      <c r="T16" s="80">
        <v>29600000</v>
      </c>
      <c r="U16" s="80">
        <f t="shared" si="4"/>
        <v>580067.56</v>
      </c>
      <c r="V16" s="80"/>
      <c r="W16" s="80"/>
      <c r="X16" s="80"/>
      <c r="Y16" s="80"/>
      <c r="Z16" s="80"/>
      <c r="AA16" s="80"/>
      <c r="AB16" s="80"/>
      <c r="AC16" s="85">
        <f t="shared" si="5"/>
        <v>0</v>
      </c>
      <c r="AD16" s="80"/>
      <c r="AE16" s="80"/>
    </row>
    <row r="17" spans="1:31" ht="92.25" customHeight="1">
      <c r="A17" s="77"/>
      <c r="B17" s="78" t="s">
        <v>79</v>
      </c>
      <c r="C17" s="86" t="s">
        <v>37</v>
      </c>
      <c r="D17" s="80">
        <v>18207000</v>
      </c>
      <c r="E17" s="87" t="s">
        <v>42</v>
      </c>
      <c r="F17" s="82">
        <v>44278</v>
      </c>
      <c r="G17" s="83"/>
      <c r="H17" s="80"/>
      <c r="I17" s="80"/>
      <c r="J17" s="80"/>
      <c r="K17" s="80"/>
      <c r="L17" s="84">
        <v>135298.91</v>
      </c>
      <c r="M17" s="80"/>
      <c r="N17" s="80">
        <v>18207000</v>
      </c>
      <c r="O17" s="80">
        <f>135298.9+135298.91+139808.86+135298.91</f>
        <v>545705.58</v>
      </c>
      <c r="P17" s="80"/>
      <c r="Q17" s="80"/>
      <c r="R17" s="80">
        <f t="shared" si="3"/>
        <v>135298.91</v>
      </c>
      <c r="S17" s="80"/>
      <c r="T17" s="80"/>
      <c r="U17" s="80">
        <f t="shared" si="4"/>
        <v>545705.58</v>
      </c>
      <c r="V17" s="80"/>
      <c r="W17" s="80"/>
      <c r="X17" s="80"/>
      <c r="Y17" s="80"/>
      <c r="Z17" s="80"/>
      <c r="AA17" s="80"/>
      <c r="AB17" s="80"/>
      <c r="AC17" s="85">
        <f t="shared" si="5"/>
        <v>18207000</v>
      </c>
      <c r="AD17" s="80"/>
      <c r="AE17" s="80"/>
    </row>
    <row r="18" spans="1:31" ht="30.75" hidden="1">
      <c r="A18" s="77"/>
      <c r="B18" s="78"/>
      <c r="C18" s="88"/>
      <c r="D18" s="80"/>
      <c r="E18" s="87"/>
      <c r="F18" s="89"/>
      <c r="G18" s="83"/>
      <c r="H18" s="80"/>
      <c r="I18" s="80"/>
      <c r="J18" s="80"/>
      <c r="K18" s="80"/>
      <c r="L18" s="84"/>
      <c r="M18" s="80"/>
      <c r="N18" s="80"/>
      <c r="O18" s="84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5"/>
      <c r="AD18" s="80"/>
      <c r="AE18" s="80"/>
    </row>
    <row r="19" spans="1:31" ht="30.75" hidden="1">
      <c r="A19" s="77"/>
      <c r="B19" s="78"/>
      <c r="C19" s="79"/>
      <c r="D19" s="80"/>
      <c r="E19" s="87"/>
      <c r="F19" s="89"/>
      <c r="G19" s="83"/>
      <c r="H19" s="80"/>
      <c r="I19" s="80"/>
      <c r="J19" s="80"/>
      <c r="K19" s="80"/>
      <c r="L19" s="84"/>
      <c r="M19" s="80"/>
      <c r="N19" s="80"/>
      <c r="O19" s="84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5"/>
      <c r="AD19" s="80"/>
      <c r="AE19" s="80"/>
    </row>
    <row r="20" spans="1:31" ht="30.75">
      <c r="A20" s="90"/>
      <c r="B20" s="91" t="s">
        <v>48</v>
      </c>
      <c r="C20" s="74"/>
      <c r="D20" s="92">
        <f>SUM(D15:D19)</f>
        <v>82282000</v>
      </c>
      <c r="E20" s="74"/>
      <c r="F20" s="74"/>
      <c r="G20" s="74"/>
      <c r="H20" s="92">
        <f>SUM(H15:H19)</f>
        <v>42794000</v>
      </c>
      <c r="I20" s="92">
        <f>SUM(I15:I19)</f>
        <v>0</v>
      </c>
      <c r="J20" s="92">
        <f>SUM(J15:J19)</f>
        <v>0</v>
      </c>
      <c r="K20" s="92">
        <f>SUM(K15:K19)</f>
        <v>0</v>
      </c>
      <c r="L20" s="92">
        <f>SUM(L15:L19)</f>
        <v>135298.91</v>
      </c>
      <c r="M20" s="92">
        <f>SUM(M15:M19)</f>
        <v>0</v>
      </c>
      <c r="N20" s="92">
        <f>SUM(N15:N19)</f>
        <v>18207000</v>
      </c>
      <c r="O20" s="92">
        <f>SUM(O15:O19)</f>
        <v>1445909.7800000003</v>
      </c>
      <c r="P20" s="92">
        <f>SUM(P15:P19)</f>
        <v>0</v>
      </c>
      <c r="Q20" s="92">
        <f>SUM(Q15:Q19)</f>
        <v>0</v>
      </c>
      <c r="R20" s="92">
        <f>SUM(R15:R19)</f>
        <v>135298.91</v>
      </c>
      <c r="S20" s="92">
        <f>SUM(S15:S19)</f>
        <v>0</v>
      </c>
      <c r="T20" s="92">
        <f>SUM(T15:T19)</f>
        <v>42794000</v>
      </c>
      <c r="U20" s="92">
        <f>SUM(U15:U19)</f>
        <v>1445909.7800000003</v>
      </c>
      <c r="V20" s="92">
        <f>SUM(V15:V19)</f>
        <v>0</v>
      </c>
      <c r="W20" s="92">
        <f>SUM(W15:W19)</f>
        <v>0</v>
      </c>
      <c r="X20" s="92">
        <f>SUM(X15:X19)</f>
        <v>0</v>
      </c>
      <c r="Y20" s="92">
        <f>SUM(Y15:Y19)</f>
        <v>0</v>
      </c>
      <c r="Z20" s="92">
        <f>SUM(Z15:Z19)</f>
        <v>0</v>
      </c>
      <c r="AA20" s="92">
        <f>SUM(AA15:AA19)</f>
        <v>0</v>
      </c>
      <c r="AB20" s="92">
        <f>SUM(AB15:AB19)</f>
        <v>0</v>
      </c>
      <c r="AC20" s="92">
        <f>SUM(AC15:AC19)</f>
        <v>18207000</v>
      </c>
      <c r="AD20" s="92">
        <f>SUM(AD15:AD19)</f>
        <v>0</v>
      </c>
      <c r="AE20" s="92">
        <f>SUM(AE15:AE19)</f>
        <v>0</v>
      </c>
    </row>
    <row r="21" spans="1:31" ht="28.5" customHeight="1">
      <c r="A21" s="93" t="s">
        <v>49</v>
      </c>
      <c r="B21" s="76" t="s">
        <v>50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</row>
    <row r="22" spans="1:31" ht="26.25">
      <c r="A22" s="94"/>
      <c r="B22" s="95" t="s">
        <v>51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7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8"/>
    </row>
    <row r="23" spans="1:31" ht="30.75">
      <c r="A23" s="99"/>
      <c r="B23" s="100"/>
      <c r="C23" s="101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3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4"/>
    </row>
    <row r="24" spans="1:31" ht="30.75">
      <c r="A24" s="105"/>
      <c r="B24" s="106" t="s">
        <v>52</v>
      </c>
      <c r="C24" s="107"/>
      <c r="D24" s="108">
        <f>D23</f>
        <v>0</v>
      </c>
      <c r="E24" s="108"/>
      <c r="F24" s="108"/>
      <c r="G24" s="108"/>
      <c r="H24" s="108">
        <f>SUM(H23:H23)</f>
        <v>0</v>
      </c>
      <c r="I24" s="108">
        <f>SUM(I23:I23)</f>
        <v>0</v>
      </c>
      <c r="J24" s="108">
        <f>SUM(J23:J23)</f>
        <v>0</v>
      </c>
      <c r="K24" s="108">
        <f>SUM(K23:K23)</f>
        <v>0</v>
      </c>
      <c r="L24" s="108">
        <f>SUM(L23:L23)</f>
        <v>0</v>
      </c>
      <c r="M24" s="108">
        <f>SUM(M23:M23)</f>
        <v>0</v>
      </c>
      <c r="N24" s="108">
        <f>SUM(N23:N23)</f>
        <v>0</v>
      </c>
      <c r="O24" s="108">
        <f>SUM(O23:O23)</f>
        <v>0</v>
      </c>
      <c r="P24" s="108">
        <f>SUM(P23:P23)</f>
        <v>0</v>
      </c>
      <c r="Q24" s="108">
        <f>SUM(Q23:Q23)</f>
        <v>0</v>
      </c>
      <c r="R24" s="108">
        <f>SUM(R23:R23)</f>
        <v>0</v>
      </c>
      <c r="S24" s="108">
        <f>SUM(S23:S23)</f>
        <v>0</v>
      </c>
      <c r="T24" s="108">
        <f>SUM(T23:T23)</f>
        <v>0</v>
      </c>
      <c r="U24" s="108">
        <f>SUM(U23:U23)</f>
        <v>0</v>
      </c>
      <c r="V24" s="108">
        <f>SUM(V23:V23)</f>
        <v>0</v>
      </c>
      <c r="W24" s="108">
        <f>SUM(W23:W23)</f>
        <v>0</v>
      </c>
      <c r="X24" s="108">
        <f>SUM(X23:X23)</f>
        <v>0</v>
      </c>
      <c r="Y24" s="108">
        <f>SUM(Y23:Y23)</f>
        <v>0</v>
      </c>
      <c r="Z24" s="108">
        <f>SUM(Z23:Z23)</f>
        <v>0</v>
      </c>
      <c r="AA24" s="108">
        <f>SUM(AA23:AA23)</f>
        <v>0</v>
      </c>
      <c r="AB24" s="108">
        <f>SUM(AB23:AB23)</f>
        <v>0</v>
      </c>
      <c r="AC24" s="108">
        <f>SUM(AC23:AC23)</f>
        <v>0</v>
      </c>
      <c r="AD24" s="108">
        <f>SUM(AD23:AD23)</f>
        <v>0</v>
      </c>
      <c r="AE24" s="109">
        <f>SUM(AE23:AE23)</f>
        <v>0</v>
      </c>
    </row>
    <row r="25" spans="1:31" ht="30.75">
      <c r="A25" s="110"/>
      <c r="B25" s="111" t="s">
        <v>53</v>
      </c>
      <c r="C25" s="112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4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5"/>
    </row>
    <row r="26" spans="1:31" ht="102.75" customHeight="1">
      <c r="A26" s="99"/>
      <c r="B26" s="193" t="s">
        <v>86</v>
      </c>
      <c r="C26" s="194" t="s">
        <v>55</v>
      </c>
      <c r="D26" s="195">
        <v>24000000</v>
      </c>
      <c r="E26" s="196" t="s">
        <v>81</v>
      </c>
      <c r="F26" s="197">
        <v>44075</v>
      </c>
      <c r="G26" s="102"/>
      <c r="H26" s="85"/>
      <c r="I26" s="85"/>
      <c r="J26" s="85"/>
      <c r="K26" s="85">
        <v>0</v>
      </c>
      <c r="L26" s="85">
        <v>0</v>
      </c>
      <c r="M26" s="85">
        <v>0</v>
      </c>
      <c r="N26" s="85">
        <v>24000000</v>
      </c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>
        <f>H26+N26-T26</f>
        <v>24000000</v>
      </c>
      <c r="AD26" s="85">
        <v>0</v>
      </c>
      <c r="AE26" s="119">
        <v>0</v>
      </c>
    </row>
    <row r="27" spans="1:31" ht="30.75">
      <c r="A27" s="99"/>
      <c r="B27" s="120" t="s">
        <v>57</v>
      </c>
      <c r="C27" s="101"/>
      <c r="D27" s="121">
        <f>D26</f>
        <v>24000000</v>
      </c>
      <c r="E27" s="122"/>
      <c r="F27" s="122"/>
      <c r="G27" s="122"/>
      <c r="H27" s="121">
        <f>SUM(H26)</f>
        <v>0</v>
      </c>
      <c r="I27" s="121">
        <f>SUM(I26)</f>
        <v>0</v>
      </c>
      <c r="J27" s="121">
        <f>SUM(J26)</f>
        <v>0</v>
      </c>
      <c r="K27" s="121">
        <f>SUM(K26)</f>
        <v>0</v>
      </c>
      <c r="L27" s="121">
        <f>SUM(L26)</f>
        <v>0</v>
      </c>
      <c r="M27" s="121">
        <f>SUM(M26)</f>
        <v>0</v>
      </c>
      <c r="N27" s="121">
        <f>SUM(N26)</f>
        <v>24000000</v>
      </c>
      <c r="O27" s="121">
        <f>SUM(O26)</f>
        <v>0</v>
      </c>
      <c r="P27" s="121">
        <f>SUM(P26)</f>
        <v>0</v>
      </c>
      <c r="Q27" s="121">
        <f>SUM(Q26)</f>
        <v>0</v>
      </c>
      <c r="R27" s="121">
        <f>SUM(R26)</f>
        <v>0</v>
      </c>
      <c r="S27" s="121">
        <f>SUM(S26)</f>
        <v>0</v>
      </c>
      <c r="T27" s="121">
        <f>SUM(T26)</f>
        <v>0</v>
      </c>
      <c r="U27" s="121">
        <f>SUM(U26)</f>
        <v>0</v>
      </c>
      <c r="V27" s="121">
        <f>SUM(V26)</f>
        <v>0</v>
      </c>
      <c r="W27" s="121">
        <f>SUM(W26)</f>
        <v>0</v>
      </c>
      <c r="X27" s="121">
        <f>SUM(X26)</f>
        <v>0</v>
      </c>
      <c r="Y27" s="121">
        <f>SUM(Y26)</f>
        <v>0</v>
      </c>
      <c r="Z27" s="121">
        <f>SUM(Z26)</f>
        <v>0</v>
      </c>
      <c r="AA27" s="121">
        <f>SUM(AA26)</f>
        <v>0</v>
      </c>
      <c r="AB27" s="121">
        <f>SUM(AB26)</f>
        <v>0</v>
      </c>
      <c r="AC27" s="121">
        <f>SUM(AC26)</f>
        <v>24000000</v>
      </c>
      <c r="AD27" s="121">
        <f>SUM(AD26)</f>
        <v>0</v>
      </c>
      <c r="AE27" s="123">
        <f>SUM(AE26)</f>
        <v>0</v>
      </c>
    </row>
    <row r="28" spans="1:31" ht="30.75">
      <c r="A28" s="124"/>
      <c r="B28" s="125"/>
      <c r="C28" s="126"/>
      <c r="D28" s="127"/>
      <c r="E28" s="128"/>
      <c r="F28" s="128"/>
      <c r="G28" s="128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30"/>
    </row>
    <row r="29" spans="1:31" ht="30.75">
      <c r="A29" s="131"/>
      <c r="B29" s="132" t="s">
        <v>58</v>
      </c>
      <c r="C29" s="133"/>
      <c r="D29" s="92">
        <f>D24+D27</f>
        <v>24000000</v>
      </c>
      <c r="E29" s="92"/>
      <c r="F29" s="92"/>
      <c r="G29" s="92"/>
      <c r="H29" s="92">
        <f>H24+H27</f>
        <v>0</v>
      </c>
      <c r="I29" s="92">
        <f>I24+I27</f>
        <v>0</v>
      </c>
      <c r="J29" s="92">
        <f>J24+J27</f>
        <v>0</v>
      </c>
      <c r="K29" s="92">
        <f>K24+K27</f>
        <v>0</v>
      </c>
      <c r="L29" s="92">
        <f>L24+L27</f>
        <v>0</v>
      </c>
      <c r="M29" s="92">
        <f>M24+M27</f>
        <v>0</v>
      </c>
      <c r="N29" s="92">
        <f>N24+N27</f>
        <v>24000000</v>
      </c>
      <c r="O29" s="92">
        <f>O24+O27</f>
        <v>0</v>
      </c>
      <c r="P29" s="92">
        <f>P24+P27</f>
        <v>0</v>
      </c>
      <c r="Q29" s="92">
        <f>Q24+Q27</f>
        <v>0</v>
      </c>
      <c r="R29" s="92">
        <f>R24+R27</f>
        <v>0</v>
      </c>
      <c r="S29" s="92">
        <f>S24+S27</f>
        <v>0</v>
      </c>
      <c r="T29" s="92">
        <f>T24+T27</f>
        <v>0</v>
      </c>
      <c r="U29" s="92">
        <f>U24+U27</f>
        <v>0</v>
      </c>
      <c r="V29" s="92">
        <f>V24+V27</f>
        <v>0</v>
      </c>
      <c r="W29" s="92">
        <f>W24+W27</f>
        <v>0</v>
      </c>
      <c r="X29" s="92">
        <f>X24+X27</f>
        <v>0</v>
      </c>
      <c r="Y29" s="92">
        <f>Y24+Y27</f>
        <v>0</v>
      </c>
      <c r="Z29" s="92">
        <f>Z24+Z27</f>
        <v>0</v>
      </c>
      <c r="AA29" s="92">
        <f>AA24+AA27</f>
        <v>0</v>
      </c>
      <c r="AB29" s="92">
        <f>AB24+AB27</f>
        <v>0</v>
      </c>
      <c r="AC29" s="92">
        <f>AC24+AC27</f>
        <v>24000000</v>
      </c>
      <c r="AD29" s="92">
        <f>AD24+AD27</f>
        <v>0</v>
      </c>
      <c r="AE29" s="134">
        <f>AE24+AE27</f>
        <v>0</v>
      </c>
    </row>
    <row r="30" spans="1:31" ht="28.5">
      <c r="A30" s="135" t="s">
        <v>59</v>
      </c>
      <c r="B30" s="136" t="s">
        <v>60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</row>
    <row r="31" spans="1:31" ht="26.25">
      <c r="A31" s="137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38"/>
    </row>
    <row r="32" spans="1:31" ht="26.25">
      <c r="A32" s="139"/>
      <c r="B32" s="140" t="s">
        <v>61</v>
      </c>
      <c r="C32" s="140"/>
      <c r="D32" s="140"/>
      <c r="E32" s="140"/>
      <c r="F32" s="140"/>
      <c r="G32" s="140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26"/>
      <c r="AD32" s="126"/>
      <c r="AE32" s="142"/>
    </row>
    <row r="33" spans="1:31" ht="30.75">
      <c r="A33" s="143"/>
      <c r="B33" s="144" t="s">
        <v>62</v>
      </c>
      <c r="C33" s="145"/>
      <c r="D33" s="146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8"/>
    </row>
    <row r="34" spans="1:31" ht="30.75">
      <c r="A34" s="149"/>
      <c r="B34" s="150" t="s">
        <v>63</v>
      </c>
      <c r="C34" s="151"/>
      <c r="D34" s="152">
        <f>D20+D29+D33</f>
        <v>106282000</v>
      </c>
      <c r="E34" s="152"/>
      <c r="F34" s="152"/>
      <c r="G34" s="152"/>
      <c r="H34" s="152">
        <f>H20+H29+H33</f>
        <v>42794000</v>
      </c>
      <c r="I34" s="152">
        <f>I20+I29+I33</f>
        <v>0</v>
      </c>
      <c r="J34" s="152">
        <f>J20+J29+J33</f>
        <v>0</v>
      </c>
      <c r="K34" s="152">
        <f>K20+K29+K33</f>
        <v>0</v>
      </c>
      <c r="L34" s="152">
        <f>L20+L29+L33</f>
        <v>135298.91</v>
      </c>
      <c r="M34" s="152">
        <f>M20+M29+M33</f>
        <v>0</v>
      </c>
      <c r="N34" s="152">
        <f>N20+N29+N33</f>
        <v>42207000</v>
      </c>
      <c r="O34" s="152">
        <f>O20+O29+O33</f>
        <v>1445909.7800000003</v>
      </c>
      <c r="P34" s="152">
        <f>P20+P29+P33</f>
        <v>0</v>
      </c>
      <c r="Q34" s="152">
        <f>Q20+Q29+Q33</f>
        <v>0</v>
      </c>
      <c r="R34" s="152">
        <f>R20+R29+R33</f>
        <v>135298.91</v>
      </c>
      <c r="S34" s="152">
        <f>S20+S29+S33</f>
        <v>0</v>
      </c>
      <c r="T34" s="152">
        <f>T20+T29+T33</f>
        <v>42794000</v>
      </c>
      <c r="U34" s="152">
        <f>U20+U29+U33</f>
        <v>1445909.7800000003</v>
      </c>
      <c r="V34" s="152">
        <f>V20+V29+V33</f>
        <v>0</v>
      </c>
      <c r="W34" s="152">
        <f>W20+W29+W33</f>
        <v>0</v>
      </c>
      <c r="X34" s="152">
        <f>X20+X29+X33</f>
        <v>0</v>
      </c>
      <c r="Y34" s="152">
        <f>Y20+Y29+Y33</f>
        <v>0</v>
      </c>
      <c r="Z34" s="152">
        <f>Z20+Z29+Z33</f>
        <v>0</v>
      </c>
      <c r="AA34" s="152">
        <f>AA20+AA29+AA33</f>
        <v>0</v>
      </c>
      <c r="AB34" s="152">
        <f>AB20+AB29+AB33</f>
        <v>0</v>
      </c>
      <c r="AC34" s="152">
        <f>AC20+AC29+AC33</f>
        <v>42207000</v>
      </c>
      <c r="AD34" s="152">
        <f>AD20+AD29+AD33</f>
        <v>0</v>
      </c>
      <c r="AE34" s="152">
        <f>AE20+AE29+AE33</f>
        <v>0</v>
      </c>
    </row>
    <row r="35" spans="1:31" ht="16.5">
      <c r="A35" s="153"/>
      <c r="B35" s="154"/>
      <c r="C35" s="154"/>
      <c r="D35" s="155"/>
      <c r="E35" s="156"/>
      <c r="F35" s="156"/>
      <c r="G35" s="156"/>
      <c r="H35" s="156"/>
      <c r="I35" s="156"/>
      <c r="J35" s="156"/>
      <c r="K35" s="155"/>
      <c r="L35" s="156"/>
      <c r="M35" s="156"/>
      <c r="N35" s="155"/>
      <c r="O35" s="156"/>
      <c r="P35" s="156"/>
      <c r="Q35" s="156"/>
      <c r="R35" s="156"/>
      <c r="S35" s="156"/>
      <c r="T35" s="156"/>
      <c r="U35" s="156"/>
      <c r="V35" s="156"/>
      <c r="W35" s="155"/>
      <c r="X35" s="156"/>
      <c r="Y35" s="156"/>
      <c r="Z35" s="155"/>
      <c r="AA35" s="156"/>
      <c r="AB35" s="156"/>
      <c r="AC35" s="156"/>
      <c r="AD35" s="156"/>
      <c r="AE35" s="156"/>
    </row>
    <row r="36" spans="1:31" ht="16.5">
      <c r="A36" s="153"/>
      <c r="B36" s="154"/>
      <c r="C36" s="154"/>
      <c r="D36" s="155"/>
      <c r="E36" s="156"/>
      <c r="F36" s="156"/>
      <c r="G36" s="156"/>
      <c r="H36" s="156"/>
      <c r="I36" s="156"/>
      <c r="J36" s="156"/>
      <c r="K36" s="155"/>
      <c r="L36" s="156"/>
      <c r="M36" s="156"/>
      <c r="N36" s="155"/>
      <c r="O36" s="156"/>
      <c r="P36" s="156"/>
      <c r="Q36" s="156"/>
      <c r="R36" s="156"/>
      <c r="S36" s="156"/>
      <c r="T36" s="156"/>
      <c r="U36" s="156"/>
      <c r="V36" s="156"/>
      <c r="W36" s="155"/>
      <c r="X36" s="156"/>
      <c r="Y36" s="156"/>
      <c r="Z36" s="155"/>
      <c r="AA36" s="156"/>
      <c r="AB36" s="156"/>
      <c r="AC36" s="156"/>
      <c r="AD36" s="156"/>
      <c r="AE36" s="156"/>
    </row>
    <row r="37" spans="1:31" ht="16.5">
      <c r="A37" s="153"/>
      <c r="B37" s="154"/>
      <c r="C37" s="154"/>
      <c r="D37" s="155"/>
      <c r="E37" s="156"/>
      <c r="F37" s="156"/>
      <c r="G37" s="156"/>
      <c r="H37" s="156"/>
      <c r="I37" s="156"/>
      <c r="J37" s="156"/>
      <c r="K37" s="155"/>
      <c r="L37" s="156"/>
      <c r="M37" s="156"/>
      <c r="N37" s="155"/>
      <c r="O37" s="156"/>
      <c r="P37" s="156"/>
      <c r="Q37" s="156"/>
      <c r="R37" s="156"/>
      <c r="S37" s="156"/>
      <c r="T37" s="156"/>
      <c r="U37" s="156"/>
      <c r="V37" s="156"/>
      <c r="W37" s="155"/>
      <c r="X37" s="156"/>
      <c r="Y37" s="156"/>
      <c r="Z37" s="155"/>
      <c r="AA37" s="156"/>
      <c r="AB37" s="156"/>
      <c r="AC37" s="156"/>
      <c r="AD37" s="156"/>
      <c r="AE37" s="156"/>
    </row>
    <row r="38" spans="1:31" ht="16.5">
      <c r="A38" s="153"/>
      <c r="B38" s="154"/>
      <c r="C38" s="154"/>
      <c r="D38" s="155"/>
      <c r="E38" s="156"/>
      <c r="F38" s="156"/>
      <c r="G38" s="156"/>
      <c r="H38" s="156"/>
      <c r="I38" s="156"/>
      <c r="J38" s="156"/>
      <c r="K38" s="155"/>
      <c r="L38" s="156"/>
      <c r="M38" s="156"/>
      <c r="N38" s="155"/>
      <c r="O38" s="156"/>
      <c r="P38" s="156"/>
      <c r="Q38" s="156"/>
      <c r="R38" s="156"/>
      <c r="S38" s="156"/>
      <c r="T38" s="156"/>
      <c r="U38" s="156"/>
      <c r="V38" s="156"/>
      <c r="W38" s="155"/>
      <c r="X38" s="156"/>
      <c r="Y38" s="156"/>
      <c r="Z38" s="155"/>
      <c r="AA38" s="156"/>
      <c r="AB38" s="156"/>
      <c r="AC38" s="156"/>
      <c r="AD38" s="156"/>
      <c r="AE38" s="156"/>
    </row>
    <row r="39" spans="1:31" ht="16.5">
      <c r="A39" s="153"/>
      <c r="B39" s="154"/>
      <c r="C39" s="154"/>
      <c r="D39" s="155"/>
      <c r="E39" s="156"/>
      <c r="F39" s="156"/>
      <c r="G39" s="156"/>
      <c r="H39" s="156"/>
      <c r="I39" s="156"/>
      <c r="J39" s="156"/>
      <c r="K39" s="155"/>
      <c r="L39" s="156"/>
      <c r="M39" s="156"/>
      <c r="N39" s="155"/>
      <c r="O39" s="156"/>
      <c r="P39" s="156"/>
      <c r="Q39" s="156"/>
      <c r="R39" s="156"/>
      <c r="S39" s="156"/>
      <c r="T39" s="156"/>
      <c r="U39" s="156"/>
      <c r="V39" s="156"/>
      <c r="W39" s="155"/>
      <c r="X39" s="156"/>
      <c r="Y39" s="156"/>
      <c r="Z39" s="155"/>
      <c r="AA39" s="156"/>
      <c r="AB39" s="156"/>
      <c r="AC39" s="156"/>
      <c r="AD39" s="156"/>
      <c r="AE39" s="156"/>
    </row>
    <row r="40" spans="1:31" ht="16.5">
      <c r="A40" s="153"/>
      <c r="B40" s="154"/>
      <c r="C40" s="154"/>
      <c r="D40" s="155"/>
      <c r="E40" s="156"/>
      <c r="F40" s="156"/>
      <c r="G40" s="156"/>
      <c r="H40" s="156"/>
      <c r="I40" s="156"/>
      <c r="J40" s="156"/>
      <c r="K40" s="155"/>
      <c r="L40" s="156"/>
      <c r="M40" s="156"/>
      <c r="N40" s="155"/>
      <c r="O40" s="156"/>
      <c r="P40" s="156"/>
      <c r="Q40" s="156"/>
      <c r="R40" s="156"/>
      <c r="S40" s="156"/>
      <c r="T40" s="156"/>
      <c r="U40" s="156"/>
      <c r="V40" s="156"/>
      <c r="W40" s="155"/>
      <c r="X40" s="156"/>
      <c r="Y40" s="156"/>
      <c r="Z40" s="155"/>
      <c r="AA40" s="156"/>
      <c r="AB40" s="156"/>
      <c r="AC40" s="156"/>
      <c r="AD40" s="156"/>
      <c r="AE40" s="156"/>
    </row>
    <row r="41" spans="1:31" ht="16.5">
      <c r="A41" s="153"/>
      <c r="B41" s="154"/>
      <c r="C41" s="154"/>
      <c r="D41" s="155"/>
      <c r="E41" s="156"/>
      <c r="F41" s="156"/>
      <c r="G41" s="156"/>
      <c r="H41" s="156"/>
      <c r="I41" s="156"/>
      <c r="J41" s="156"/>
      <c r="K41" s="155"/>
      <c r="L41" s="156"/>
      <c r="M41" s="156"/>
      <c r="N41" s="155"/>
      <c r="O41" s="156"/>
      <c r="P41" s="156"/>
      <c r="Q41" s="156"/>
      <c r="R41" s="156"/>
      <c r="S41" s="156"/>
      <c r="T41" s="156"/>
      <c r="U41" s="156"/>
      <c r="V41" s="156"/>
      <c r="W41" s="155"/>
      <c r="X41" s="156"/>
      <c r="Y41" s="156"/>
      <c r="Z41" s="155"/>
      <c r="AA41" s="156"/>
      <c r="AB41" s="156"/>
      <c r="AC41" s="156"/>
      <c r="AD41" s="156"/>
      <c r="AE41" s="156"/>
    </row>
    <row r="42" spans="1:31" ht="16.5">
      <c r="A42" s="153"/>
      <c r="B42" s="154"/>
      <c r="C42" s="154"/>
      <c r="D42" s="156"/>
      <c r="E42" s="156"/>
      <c r="F42" s="156"/>
      <c r="G42" s="156"/>
      <c r="H42" s="156"/>
      <c r="I42" s="156"/>
      <c r="J42" s="156"/>
      <c r="K42" s="155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</row>
    <row r="43" spans="1:31" ht="16.5">
      <c r="A43" s="153"/>
      <c r="B43" s="154"/>
      <c r="C43" s="154"/>
      <c r="D43" s="156"/>
      <c r="E43" s="156"/>
      <c r="F43" s="156"/>
      <c r="G43" s="156"/>
      <c r="H43" s="156"/>
      <c r="I43" s="156"/>
      <c r="J43" s="156"/>
      <c r="K43" s="155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</row>
    <row r="44" spans="1:31" ht="16.5">
      <c r="A44" s="153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</row>
    <row r="45" spans="1:31" ht="30.75">
      <c r="A45" s="157"/>
      <c r="B45" s="157"/>
      <c r="C45" s="1"/>
      <c r="D45" s="158" t="s">
        <v>64</v>
      </c>
      <c r="E45" s="158"/>
      <c r="F45" s="158"/>
      <c r="G45" s="158"/>
      <c r="H45" s="159" t="s">
        <v>65</v>
      </c>
      <c r="I45" s="160"/>
      <c r="J45" s="159"/>
      <c r="K45" s="159" t="s">
        <v>66</v>
      </c>
      <c r="L45" s="159"/>
      <c r="M45" s="159"/>
      <c r="N45" s="161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</row>
    <row r="46" spans="1:31" ht="30.75">
      <c r="A46" s="157"/>
      <c r="B46" s="157"/>
      <c r="C46" s="1"/>
      <c r="D46" s="1"/>
      <c r="E46" s="160"/>
      <c r="F46" s="160"/>
      <c r="G46" s="160"/>
      <c r="H46" s="162"/>
      <c r="I46" s="162"/>
      <c r="J46" s="163"/>
      <c r="K46" s="164"/>
      <c r="L46" s="159"/>
      <c r="M46" s="159"/>
      <c r="N46" s="4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</row>
    <row r="47" spans="1:31" ht="24">
      <c r="A47" s="157"/>
      <c r="B47" s="157"/>
      <c r="C47" s="1"/>
      <c r="D47" s="165"/>
      <c r="E47" s="166"/>
      <c r="F47" s="165"/>
      <c r="G47" s="165"/>
      <c r="H47" s="167"/>
      <c r="I47" s="167"/>
      <c r="J47" s="168"/>
      <c r="K47" s="169"/>
      <c r="L47" s="168"/>
      <c r="M47" s="166"/>
      <c r="N47" s="167"/>
      <c r="O47" s="167"/>
      <c r="P47" s="167"/>
      <c r="Q47" s="16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</row>
    <row r="48" spans="1:31" ht="30.75">
      <c r="A48" s="157"/>
      <c r="B48" s="1"/>
      <c r="C48" s="170" t="s">
        <v>67</v>
      </c>
      <c r="D48" s="1"/>
      <c r="E48" s="160"/>
      <c r="F48" s="160"/>
      <c r="G48" s="160"/>
      <c r="H48" s="162"/>
      <c r="I48" s="162"/>
      <c r="J48" s="163"/>
      <c r="K48" s="164"/>
      <c r="L48" s="159"/>
      <c r="M48" s="159"/>
      <c r="N48" s="4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</row>
    <row r="49" spans="1:31" ht="30.75">
      <c r="A49" s="157"/>
      <c r="B49" s="1"/>
      <c r="C49" s="1"/>
      <c r="D49" s="1"/>
      <c r="E49" s="160"/>
      <c r="F49" s="160"/>
      <c r="G49" s="160"/>
      <c r="H49" s="162"/>
      <c r="I49" s="162"/>
      <c r="J49" s="171"/>
      <c r="K49" s="164"/>
      <c r="L49" s="159"/>
      <c r="M49" s="159"/>
      <c r="N49" s="4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</row>
    <row r="50" spans="1:31" ht="30.75">
      <c r="A50" s="157"/>
      <c r="B50" s="157"/>
      <c r="C50" s="1"/>
      <c r="D50" s="158" t="s">
        <v>68</v>
      </c>
      <c r="E50" s="158"/>
      <c r="F50" s="172"/>
      <c r="G50" s="172"/>
      <c r="H50" s="159" t="s">
        <v>65</v>
      </c>
      <c r="I50" s="160"/>
      <c r="J50" s="159"/>
      <c r="K50" s="159" t="s">
        <v>69</v>
      </c>
      <c r="L50" s="159"/>
      <c r="M50" s="159"/>
      <c r="N50" s="4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</row>
    <row r="51" spans="1:31" ht="24">
      <c r="A51" s="157"/>
      <c r="B51" s="157"/>
      <c r="C51" s="173"/>
      <c r="D51" s="173"/>
      <c r="E51" s="173"/>
      <c r="F51" s="174"/>
      <c r="G51" s="174"/>
      <c r="H51" s="173"/>
      <c r="I51" s="173"/>
      <c r="J51" s="173"/>
      <c r="K51" s="173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</row>
    <row r="52" spans="1:31" ht="16.5">
      <c r="A52" s="157"/>
      <c r="B52" s="157"/>
      <c r="C52" s="157"/>
      <c r="D52" s="157"/>
      <c r="E52" s="157"/>
      <c r="F52" s="175"/>
      <c r="G52" s="175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</row>
    <row r="53" spans="1:31" ht="16.5">
      <c r="A53" s="157"/>
      <c r="B53" s="157"/>
      <c r="C53" s="157"/>
      <c r="D53" s="157"/>
      <c r="E53" s="157"/>
      <c r="F53" s="176"/>
      <c r="G53" s="176"/>
      <c r="H53" s="177"/>
      <c r="I53" s="17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</row>
    <row r="54" spans="1:31" ht="16.5">
      <c r="A54" s="157"/>
      <c r="B54" s="178"/>
      <c r="C54" s="1"/>
      <c r="D54" s="1"/>
      <c r="E54" s="1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</row>
    <row r="55" spans="1:31" ht="30.75">
      <c r="A55" s="157"/>
      <c r="B55" s="179" t="s">
        <v>84</v>
      </c>
      <c r="C55" s="180"/>
      <c r="D55" s="181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</row>
    <row r="56" spans="1:31" ht="26.25">
      <c r="A56" s="157"/>
      <c r="B56" s="180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</row>
    <row r="57" spans="1:31" ht="30.75">
      <c r="A57" s="157"/>
      <c r="B57" s="179" t="s">
        <v>75</v>
      </c>
      <c r="C57" s="180"/>
      <c r="D57" s="180"/>
      <c r="E57" s="182"/>
      <c r="F57" s="182"/>
      <c r="G57" s="182"/>
      <c r="H57" s="182"/>
      <c r="I57" s="182"/>
      <c r="J57" s="182"/>
      <c r="K57" s="182"/>
      <c r="L57" s="182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</row>
    <row r="58" spans="1:31" ht="26.25">
      <c r="A58" s="157"/>
      <c r="B58" s="180"/>
      <c r="C58" s="180"/>
      <c r="D58" s="183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</row>
    <row r="59" spans="1:31" ht="28.5">
      <c r="A59" s="157"/>
      <c r="B59" s="184">
        <v>44044</v>
      </c>
      <c r="C59" s="180"/>
      <c r="D59" s="185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</row>
    <row r="60" spans="1:31" ht="28.5">
      <c r="A60" s="157"/>
      <c r="B60" s="180"/>
      <c r="C60" s="180"/>
      <c r="D60" s="185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</row>
    <row r="61" spans="1:31" ht="28.5">
      <c r="A61" s="157"/>
      <c r="B61" s="187" t="s">
        <v>77</v>
      </c>
      <c r="C61" s="187"/>
      <c r="D61" s="182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</row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</sheetData>
  <sheetProtection selectLockedCells="1" selectUnlockedCells="1"/>
  <mergeCells count="26">
    <mergeCell ref="A2:AE2"/>
    <mergeCell ref="K5:P5"/>
    <mergeCell ref="Q5:AB5"/>
    <mergeCell ref="A6:A7"/>
    <mergeCell ref="B6:B7"/>
    <mergeCell ref="C6:C7"/>
    <mergeCell ref="D6:D7"/>
    <mergeCell ref="E6:E7"/>
    <mergeCell ref="F6:F7"/>
    <mergeCell ref="G6:G7"/>
    <mergeCell ref="H6:J6"/>
    <mergeCell ref="K6:M6"/>
    <mergeCell ref="N6:P6"/>
    <mergeCell ref="Q6:S6"/>
    <mergeCell ref="T6:V6"/>
    <mergeCell ref="W6:Y6"/>
    <mergeCell ref="Z6:AB6"/>
    <mergeCell ref="AC6:AE6"/>
    <mergeCell ref="B9:AE9"/>
    <mergeCell ref="B12:G12"/>
    <mergeCell ref="B14:AE14"/>
    <mergeCell ref="B21:AE21"/>
    <mergeCell ref="B30:AE30"/>
    <mergeCell ref="B32:G32"/>
    <mergeCell ref="D45:G45"/>
    <mergeCell ref="D50:E50"/>
  </mergeCells>
  <printOptions/>
  <pageMargins left="0.19652777777777777" right="0.21736111111111112" top="0.8861111111111111" bottom="0.8861111111111111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1"/>
  <sheetViews>
    <sheetView zoomScale="41" zoomScaleNormal="41" zoomScaleSheetLayoutView="42" workbookViewId="0" topLeftCell="A1">
      <selection activeCell="L40" sqref="L40"/>
    </sheetView>
  </sheetViews>
  <sheetFormatPr defaultColWidth="9.140625" defaultRowHeight="12.75"/>
  <cols>
    <col min="1" max="1" width="11.421875" style="0" customWidth="1"/>
    <col min="2" max="2" width="57.57421875" style="0" customWidth="1"/>
    <col min="3" max="3" width="29.8515625" style="0" customWidth="1"/>
    <col min="4" max="4" width="30.8515625" style="0" customWidth="1"/>
    <col min="5" max="5" width="33.7109375" style="0" customWidth="1"/>
    <col min="6" max="6" width="18.7109375" style="0" customWidth="1"/>
    <col min="7" max="7" width="16.7109375" style="0" customWidth="1"/>
    <col min="8" max="8" width="28.57421875" style="0" customWidth="1"/>
    <col min="9" max="10" width="11.421875" style="0" customWidth="1"/>
    <col min="11" max="11" width="31.57421875" style="0" customWidth="1"/>
    <col min="12" max="12" width="22.57421875" style="0" customWidth="1"/>
    <col min="13" max="13" width="11.421875" style="0" customWidth="1"/>
    <col min="14" max="14" width="31.8515625" style="0" customWidth="1"/>
    <col min="15" max="15" width="27.140625" style="0" customWidth="1"/>
    <col min="16" max="16" width="11.421875" style="0" customWidth="1"/>
    <col min="17" max="17" width="28.8515625" style="0" customWidth="1"/>
    <col min="18" max="18" width="23.140625" style="0" customWidth="1"/>
    <col min="19" max="19" width="11.421875" style="0" customWidth="1"/>
    <col min="20" max="20" width="29.00390625" style="0" customWidth="1"/>
    <col min="21" max="21" width="27.140625" style="0" customWidth="1"/>
    <col min="22" max="28" width="11.421875" style="0" customWidth="1"/>
    <col min="29" max="29" width="32.8515625" style="0" customWidth="1"/>
    <col min="30" max="30" width="16.00390625" style="0" customWidth="1"/>
    <col min="31" max="16384" width="11.421875" style="0" customWidth="1"/>
  </cols>
  <sheetData>
    <row r="1" spans="1:31" ht="23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62.25" customHeight="1">
      <c r="A2" s="2" t="s">
        <v>88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8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1.75">
      <c r="A5" s="5"/>
      <c r="B5" s="6"/>
      <c r="C5" s="6"/>
      <c r="D5" s="6"/>
      <c r="E5" s="6"/>
      <c r="F5" s="6"/>
      <c r="G5" s="6"/>
      <c r="H5" s="6"/>
      <c r="I5" s="6"/>
      <c r="J5" s="6"/>
      <c r="K5" s="7" t="s">
        <v>1</v>
      </c>
      <c r="L5" s="7"/>
      <c r="M5" s="7"/>
      <c r="N5" s="7"/>
      <c r="O5" s="7"/>
      <c r="P5" s="7"/>
      <c r="Q5" s="8" t="s">
        <v>2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9"/>
      <c r="AD5" s="10" t="s">
        <v>3</v>
      </c>
      <c r="AE5" s="11"/>
    </row>
    <row r="6" spans="1:31" ht="159.75" customHeight="1">
      <c r="A6" s="12" t="s">
        <v>4</v>
      </c>
      <c r="B6" s="13" t="s">
        <v>5</v>
      </c>
      <c r="C6" s="13" t="s">
        <v>6</v>
      </c>
      <c r="D6" s="14" t="s">
        <v>7</v>
      </c>
      <c r="E6" s="15" t="s">
        <v>8</v>
      </c>
      <c r="F6" s="15" t="s">
        <v>9</v>
      </c>
      <c r="G6" s="16" t="s">
        <v>10</v>
      </c>
      <c r="H6" s="17" t="s">
        <v>11</v>
      </c>
      <c r="I6" s="17"/>
      <c r="J6" s="17"/>
      <c r="K6" s="18" t="s">
        <v>12</v>
      </c>
      <c r="L6" s="18"/>
      <c r="M6" s="18"/>
      <c r="N6" s="19" t="s">
        <v>13</v>
      </c>
      <c r="O6" s="19"/>
      <c r="P6" s="19"/>
      <c r="Q6" s="20" t="s">
        <v>14</v>
      </c>
      <c r="R6" s="20"/>
      <c r="S6" s="20"/>
      <c r="T6" s="21" t="s">
        <v>15</v>
      </c>
      <c r="U6" s="21"/>
      <c r="V6" s="21"/>
      <c r="W6" s="22" t="s">
        <v>16</v>
      </c>
      <c r="X6" s="22"/>
      <c r="Y6" s="22"/>
      <c r="Z6" s="23" t="s">
        <v>17</v>
      </c>
      <c r="AA6" s="23"/>
      <c r="AB6" s="23"/>
      <c r="AC6" s="24" t="s">
        <v>18</v>
      </c>
      <c r="AD6" s="24"/>
      <c r="AE6" s="24"/>
    </row>
    <row r="7" spans="1:31" ht="153.75">
      <c r="A7" s="12"/>
      <c r="B7" s="13"/>
      <c r="C7" s="13"/>
      <c r="D7" s="14"/>
      <c r="E7" s="15"/>
      <c r="F7" s="15"/>
      <c r="G7" s="16"/>
      <c r="H7" s="25" t="s">
        <v>19</v>
      </c>
      <c r="I7" s="26" t="s">
        <v>20</v>
      </c>
      <c r="J7" s="27" t="s">
        <v>21</v>
      </c>
      <c r="K7" s="28" t="s">
        <v>22</v>
      </c>
      <c r="L7" s="26" t="s">
        <v>20</v>
      </c>
      <c r="M7" s="28" t="s">
        <v>21</v>
      </c>
      <c r="N7" s="29" t="s">
        <v>19</v>
      </c>
      <c r="O7" s="26" t="s">
        <v>20</v>
      </c>
      <c r="P7" s="29" t="s">
        <v>21</v>
      </c>
      <c r="Q7" s="12" t="s">
        <v>22</v>
      </c>
      <c r="R7" s="30" t="s">
        <v>20</v>
      </c>
      <c r="S7" s="31" t="s">
        <v>21</v>
      </c>
      <c r="T7" s="28" t="s">
        <v>23</v>
      </c>
      <c r="U7" s="32" t="s">
        <v>20</v>
      </c>
      <c r="V7" s="33" t="s">
        <v>21</v>
      </c>
      <c r="W7" s="34" t="s">
        <v>23</v>
      </c>
      <c r="X7" s="35" t="s">
        <v>20</v>
      </c>
      <c r="Y7" s="34" t="s">
        <v>21</v>
      </c>
      <c r="Z7" s="34" t="s">
        <v>23</v>
      </c>
      <c r="AA7" s="35" t="s">
        <v>20</v>
      </c>
      <c r="AB7" s="36" t="s">
        <v>21</v>
      </c>
      <c r="AC7" s="28" t="s">
        <v>24</v>
      </c>
      <c r="AD7" s="32" t="s">
        <v>20</v>
      </c>
      <c r="AE7" s="28" t="s">
        <v>21</v>
      </c>
    </row>
    <row r="8" spans="1:31" ht="21.75">
      <c r="A8" s="37">
        <v>1</v>
      </c>
      <c r="B8" s="38">
        <v>2</v>
      </c>
      <c r="C8" s="38">
        <v>3</v>
      </c>
      <c r="D8" s="39">
        <v>4</v>
      </c>
      <c r="E8" s="40">
        <v>5</v>
      </c>
      <c r="F8" s="40">
        <v>6</v>
      </c>
      <c r="G8" s="41">
        <v>7</v>
      </c>
      <c r="H8" s="42">
        <v>8</v>
      </c>
      <c r="I8" s="43">
        <v>9</v>
      </c>
      <c r="J8" s="44">
        <v>10</v>
      </c>
      <c r="K8" s="42">
        <v>11</v>
      </c>
      <c r="L8" s="38">
        <v>12</v>
      </c>
      <c r="M8" s="45">
        <v>13</v>
      </c>
      <c r="N8" s="44">
        <v>14</v>
      </c>
      <c r="O8" s="38">
        <v>15</v>
      </c>
      <c r="P8" s="44">
        <v>16</v>
      </c>
      <c r="Q8" s="38">
        <v>17</v>
      </c>
      <c r="R8" s="43">
        <v>18</v>
      </c>
      <c r="S8" s="38">
        <v>19</v>
      </c>
      <c r="T8" s="46">
        <v>20</v>
      </c>
      <c r="U8" s="47">
        <v>21</v>
      </c>
      <c r="V8" s="48">
        <v>22</v>
      </c>
      <c r="W8" s="49">
        <v>23</v>
      </c>
      <c r="X8" s="50">
        <v>24</v>
      </c>
      <c r="Y8" s="49">
        <v>25</v>
      </c>
      <c r="Z8" s="49">
        <v>26</v>
      </c>
      <c r="AA8" s="50">
        <v>27</v>
      </c>
      <c r="AB8" s="51">
        <v>28</v>
      </c>
      <c r="AC8" s="52">
        <v>23</v>
      </c>
      <c r="AD8" s="47">
        <v>24</v>
      </c>
      <c r="AE8" s="37">
        <v>25</v>
      </c>
    </row>
    <row r="9" spans="1:31" ht="28.5">
      <c r="A9" s="53" t="s">
        <v>25</v>
      </c>
      <c r="B9" s="54" t="s">
        <v>26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</row>
    <row r="10" spans="1:31" ht="26.25">
      <c r="A10" s="55"/>
      <c r="B10" s="56"/>
      <c r="C10" s="57"/>
      <c r="D10" s="57"/>
      <c r="E10" s="57"/>
      <c r="F10" s="58"/>
      <c r="G10" s="57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>
        <f aca="true" t="shared" si="0" ref="AC10:AC12">H10+N10-T10-Z10</f>
        <v>0</v>
      </c>
      <c r="AD10" s="59">
        <f aca="true" t="shared" si="1" ref="AD10:AD12">I10+Q10-U10-AA10</f>
        <v>0</v>
      </c>
      <c r="AE10" s="60">
        <f aca="true" t="shared" si="2" ref="AE10:AE12">J10+R10-V10-AB10</f>
        <v>0</v>
      </c>
    </row>
    <row r="11" spans="1:31" ht="26.25">
      <c r="A11" s="61"/>
      <c r="B11" s="62"/>
      <c r="C11" s="63"/>
      <c r="D11" s="63"/>
      <c r="E11" s="63"/>
      <c r="F11" s="63"/>
      <c r="G11" s="63"/>
      <c r="H11" s="64"/>
      <c r="I11" s="64"/>
      <c r="J11" s="64"/>
      <c r="K11" s="64"/>
      <c r="L11" s="64"/>
      <c r="M11" s="64"/>
      <c r="N11" s="59"/>
      <c r="O11" s="59"/>
      <c r="P11" s="59"/>
      <c r="Q11" s="64"/>
      <c r="R11" s="64"/>
      <c r="S11" s="64"/>
      <c r="T11" s="59"/>
      <c r="U11" s="59"/>
      <c r="V11" s="59"/>
      <c r="W11" s="64"/>
      <c r="X11" s="64"/>
      <c r="Y11" s="64"/>
      <c r="Z11" s="59"/>
      <c r="AA11" s="59"/>
      <c r="AB11" s="59"/>
      <c r="AC11" s="59">
        <f t="shared" si="0"/>
        <v>0</v>
      </c>
      <c r="AD11" s="59">
        <f t="shared" si="1"/>
        <v>0</v>
      </c>
      <c r="AE11" s="60">
        <f t="shared" si="2"/>
        <v>0</v>
      </c>
    </row>
    <row r="12" spans="1:31" ht="26.25">
      <c r="A12" s="65"/>
      <c r="B12" s="66" t="s">
        <v>27</v>
      </c>
      <c r="C12" s="66"/>
      <c r="D12" s="66"/>
      <c r="E12" s="66"/>
      <c r="F12" s="66"/>
      <c r="G12" s="66"/>
      <c r="H12" s="67"/>
      <c r="I12" s="67"/>
      <c r="J12" s="67"/>
      <c r="K12" s="67"/>
      <c r="L12" s="67"/>
      <c r="M12" s="67"/>
      <c r="N12" s="68"/>
      <c r="O12" s="68"/>
      <c r="P12" s="68"/>
      <c r="Q12" s="67"/>
      <c r="R12" s="67"/>
      <c r="S12" s="67"/>
      <c r="T12" s="68"/>
      <c r="U12" s="68"/>
      <c r="V12" s="68"/>
      <c r="W12" s="67"/>
      <c r="X12" s="67"/>
      <c r="Y12" s="67"/>
      <c r="Z12" s="68"/>
      <c r="AA12" s="68"/>
      <c r="AB12" s="68"/>
      <c r="AC12" s="68">
        <f t="shared" si="0"/>
        <v>0</v>
      </c>
      <c r="AD12" s="68">
        <f t="shared" si="1"/>
        <v>0</v>
      </c>
      <c r="AE12" s="69">
        <f t="shared" si="2"/>
        <v>0</v>
      </c>
    </row>
    <row r="13" spans="1:31" ht="26.25">
      <c r="A13" s="70"/>
      <c r="B13" s="71" t="s">
        <v>28</v>
      </c>
      <c r="C13" s="72"/>
      <c r="D13" s="73"/>
      <c r="E13" s="73"/>
      <c r="F13" s="73"/>
      <c r="G13" s="73"/>
      <c r="H13" s="74">
        <f>SUM(H10:H12)</f>
        <v>0</v>
      </c>
      <c r="I13" s="74">
        <f>SUM(I10:I12)</f>
        <v>0</v>
      </c>
      <c r="J13" s="74">
        <f>SUM(J10:J12)</f>
        <v>0</v>
      </c>
      <c r="K13" s="74">
        <f>SUM(K10:K12)</f>
        <v>0</v>
      </c>
      <c r="L13" s="74">
        <f>SUM(L10:L12)</f>
        <v>0</v>
      </c>
      <c r="M13" s="74">
        <f>SUM(M10:M12)</f>
        <v>0</v>
      </c>
      <c r="N13" s="74">
        <f>SUM(N10:N12)</f>
        <v>0</v>
      </c>
      <c r="O13" s="74">
        <f>SUM(O10:O12)</f>
        <v>0</v>
      </c>
      <c r="P13" s="74">
        <f>SUM(P10:P12)</f>
        <v>0</v>
      </c>
      <c r="Q13" s="74">
        <f>SUM(Q10:Q12)</f>
        <v>0</v>
      </c>
      <c r="R13" s="74">
        <f>SUM(R10:R12)</f>
        <v>0</v>
      </c>
      <c r="S13" s="74">
        <f>SUM(S10:S12)</f>
        <v>0</v>
      </c>
      <c r="T13" s="74">
        <f>SUM(T10:T12)</f>
        <v>0</v>
      </c>
      <c r="U13" s="74">
        <f>SUM(U10:U12)</f>
        <v>0</v>
      </c>
      <c r="V13" s="74">
        <f>SUM(V10:V12)</f>
        <v>0</v>
      </c>
      <c r="W13" s="74">
        <f>SUM(W10:W12)</f>
        <v>0</v>
      </c>
      <c r="X13" s="74">
        <f>SUM(X10:X12)</f>
        <v>0</v>
      </c>
      <c r="Y13" s="74">
        <f>SUM(Y10:Y12)</f>
        <v>0</v>
      </c>
      <c r="Z13" s="74">
        <f>SUM(Z10:Z12)</f>
        <v>0</v>
      </c>
      <c r="AA13" s="74">
        <f>SUM(AA10:AA12)</f>
        <v>0</v>
      </c>
      <c r="AB13" s="74">
        <f>SUM(AB10:AB12)</f>
        <v>0</v>
      </c>
      <c r="AC13" s="74">
        <f>SUM(AC10:AC12)</f>
        <v>0</v>
      </c>
      <c r="AD13" s="74">
        <f>SUM(AD10:AD12)</f>
        <v>0</v>
      </c>
      <c r="AE13" s="75">
        <f>SUM(AE10:AE12)</f>
        <v>0</v>
      </c>
    </row>
    <row r="14" spans="1:31" ht="28.5">
      <c r="A14" s="53" t="s">
        <v>29</v>
      </c>
      <c r="B14" s="76" t="s">
        <v>30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</row>
    <row r="15" spans="1:31" ht="116.25" customHeight="1">
      <c r="A15" s="77" t="s">
        <v>31</v>
      </c>
      <c r="B15" s="78" t="s">
        <v>44</v>
      </c>
      <c r="C15" s="86" t="s">
        <v>45</v>
      </c>
      <c r="D15" s="80">
        <v>13275000</v>
      </c>
      <c r="E15" s="87" t="s">
        <v>42</v>
      </c>
      <c r="F15" s="89">
        <v>43936</v>
      </c>
      <c r="G15" s="83"/>
      <c r="H15" s="80">
        <v>13194000</v>
      </c>
      <c r="I15" s="80"/>
      <c r="J15" s="80"/>
      <c r="K15" s="80"/>
      <c r="L15" s="84"/>
      <c r="M15" s="80"/>
      <c r="N15" s="80"/>
      <c r="O15" s="84">
        <f>99305.85+99213.83+92812.94+28804.02</f>
        <v>320136.64</v>
      </c>
      <c r="P15" s="80"/>
      <c r="Q15" s="80"/>
      <c r="R15" s="80">
        <f aca="true" t="shared" si="3" ref="R15:R17">L15</f>
        <v>0</v>
      </c>
      <c r="S15" s="80"/>
      <c r="T15" s="80">
        <v>13194000</v>
      </c>
      <c r="U15" s="80">
        <f aca="true" t="shared" si="4" ref="U15:U17">O15</f>
        <v>320136.64</v>
      </c>
      <c r="V15" s="80"/>
      <c r="W15" s="80"/>
      <c r="X15" s="80"/>
      <c r="Y15" s="80"/>
      <c r="Z15" s="80"/>
      <c r="AA15" s="80"/>
      <c r="AB15" s="80"/>
      <c r="AC15" s="85">
        <f aca="true" t="shared" si="5" ref="AC15:AC17">H15+N15-T15</f>
        <v>0</v>
      </c>
      <c r="AD15" s="80"/>
      <c r="AE15" s="80"/>
    </row>
    <row r="16" spans="1:31" ht="117.75" customHeight="1">
      <c r="A16" s="77" t="s">
        <v>35</v>
      </c>
      <c r="B16" s="78" t="s">
        <v>47</v>
      </c>
      <c r="C16" s="79" t="s">
        <v>33</v>
      </c>
      <c r="D16" s="80">
        <v>50800000</v>
      </c>
      <c r="E16" s="87" t="s">
        <v>38</v>
      </c>
      <c r="F16" s="89">
        <v>44132</v>
      </c>
      <c r="G16" s="83"/>
      <c r="H16" s="80">
        <v>29600000</v>
      </c>
      <c r="I16" s="80"/>
      <c r="J16" s="80"/>
      <c r="K16" s="80"/>
      <c r="L16" s="84"/>
      <c r="M16" s="80"/>
      <c r="N16" s="80"/>
      <c r="O16" s="84">
        <f>234217.53+228113.85+117736.18</f>
        <v>580067.56</v>
      </c>
      <c r="P16" s="80"/>
      <c r="Q16" s="80"/>
      <c r="R16" s="80">
        <f t="shared" si="3"/>
        <v>0</v>
      </c>
      <c r="S16" s="80"/>
      <c r="T16" s="80">
        <v>29600000</v>
      </c>
      <c r="U16" s="80">
        <f t="shared" si="4"/>
        <v>580067.56</v>
      </c>
      <c r="V16" s="80"/>
      <c r="W16" s="80"/>
      <c r="X16" s="80"/>
      <c r="Y16" s="80"/>
      <c r="Z16" s="80"/>
      <c r="AA16" s="80"/>
      <c r="AB16" s="80"/>
      <c r="AC16" s="85">
        <f t="shared" si="5"/>
        <v>0</v>
      </c>
      <c r="AD16" s="80"/>
      <c r="AE16" s="80"/>
    </row>
    <row r="17" spans="1:31" ht="92.25" customHeight="1">
      <c r="A17" s="77"/>
      <c r="B17" s="78" t="s">
        <v>79</v>
      </c>
      <c r="C17" s="86" t="s">
        <v>37</v>
      </c>
      <c r="D17" s="80">
        <v>18207000</v>
      </c>
      <c r="E17" s="87" t="s">
        <v>42</v>
      </c>
      <c r="F17" s="82">
        <v>44278</v>
      </c>
      <c r="G17" s="83"/>
      <c r="H17" s="80"/>
      <c r="I17" s="80"/>
      <c r="J17" s="80"/>
      <c r="K17" s="80"/>
      <c r="L17" s="84">
        <v>139808.86</v>
      </c>
      <c r="M17" s="80"/>
      <c r="N17" s="80">
        <v>18207000</v>
      </c>
      <c r="O17" s="80">
        <f>135298.9+135298.91+139808.86+135298.91+139808.86</f>
        <v>685514.44</v>
      </c>
      <c r="P17" s="80"/>
      <c r="Q17" s="80"/>
      <c r="R17" s="80">
        <f t="shared" si="3"/>
        <v>139808.86</v>
      </c>
      <c r="S17" s="80"/>
      <c r="T17" s="80"/>
      <c r="U17" s="80">
        <f t="shared" si="4"/>
        <v>685514.44</v>
      </c>
      <c r="V17" s="80"/>
      <c r="W17" s="80"/>
      <c r="X17" s="80"/>
      <c r="Y17" s="80"/>
      <c r="Z17" s="80"/>
      <c r="AA17" s="80"/>
      <c r="AB17" s="80"/>
      <c r="AC17" s="85">
        <f t="shared" si="5"/>
        <v>18207000</v>
      </c>
      <c r="AD17" s="80"/>
      <c r="AE17" s="80"/>
    </row>
    <row r="18" spans="1:31" ht="30.75" hidden="1">
      <c r="A18" s="77"/>
      <c r="B18" s="78"/>
      <c r="C18" s="88"/>
      <c r="D18" s="80"/>
      <c r="E18" s="87"/>
      <c r="F18" s="89"/>
      <c r="G18" s="83"/>
      <c r="H18" s="80"/>
      <c r="I18" s="80"/>
      <c r="J18" s="80"/>
      <c r="K18" s="80"/>
      <c r="L18" s="84"/>
      <c r="M18" s="80"/>
      <c r="N18" s="80"/>
      <c r="O18" s="84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5"/>
      <c r="AD18" s="80"/>
      <c r="AE18" s="80"/>
    </row>
    <row r="19" spans="1:31" ht="30.75" hidden="1">
      <c r="A19" s="77"/>
      <c r="B19" s="78"/>
      <c r="C19" s="79"/>
      <c r="D19" s="80"/>
      <c r="E19" s="87"/>
      <c r="F19" s="89"/>
      <c r="G19" s="83"/>
      <c r="H19" s="80"/>
      <c r="I19" s="80"/>
      <c r="J19" s="80"/>
      <c r="K19" s="80"/>
      <c r="L19" s="84"/>
      <c r="M19" s="80"/>
      <c r="N19" s="80"/>
      <c r="O19" s="84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5"/>
      <c r="AD19" s="80"/>
      <c r="AE19" s="80"/>
    </row>
    <row r="20" spans="1:31" ht="30.75">
      <c r="A20" s="90"/>
      <c r="B20" s="91" t="s">
        <v>48</v>
      </c>
      <c r="C20" s="74"/>
      <c r="D20" s="92">
        <f>SUM(D15:D19)</f>
        <v>82282000</v>
      </c>
      <c r="E20" s="74"/>
      <c r="F20" s="74"/>
      <c r="G20" s="74"/>
      <c r="H20" s="92">
        <f>SUM(H15:H19)</f>
        <v>42794000</v>
      </c>
      <c r="I20" s="92">
        <f>SUM(I15:I19)</f>
        <v>0</v>
      </c>
      <c r="J20" s="92">
        <f>SUM(J15:J19)</f>
        <v>0</v>
      </c>
      <c r="K20" s="92">
        <f>SUM(K15:K19)</f>
        <v>0</v>
      </c>
      <c r="L20" s="92">
        <f>SUM(L15:L19)</f>
        <v>139808.86</v>
      </c>
      <c r="M20" s="92">
        <f>SUM(M15:M19)</f>
        <v>0</v>
      </c>
      <c r="N20" s="92">
        <f>SUM(N15:N19)</f>
        <v>18207000</v>
      </c>
      <c r="O20" s="92">
        <f>SUM(O15:O19)</f>
        <v>1585718.6400000001</v>
      </c>
      <c r="P20" s="92">
        <f>SUM(P15:P19)</f>
        <v>0</v>
      </c>
      <c r="Q20" s="92">
        <f>SUM(Q15:Q19)</f>
        <v>0</v>
      </c>
      <c r="R20" s="92">
        <f>SUM(R15:R19)</f>
        <v>139808.86</v>
      </c>
      <c r="S20" s="92">
        <f>SUM(S15:S19)</f>
        <v>0</v>
      </c>
      <c r="T20" s="92">
        <f>SUM(T15:T19)</f>
        <v>42794000</v>
      </c>
      <c r="U20" s="92">
        <f>SUM(U15:U19)</f>
        <v>1585718.6400000001</v>
      </c>
      <c r="V20" s="92">
        <f>SUM(V15:V19)</f>
        <v>0</v>
      </c>
      <c r="W20" s="92">
        <f>SUM(W15:W19)</f>
        <v>0</v>
      </c>
      <c r="X20" s="92">
        <f>SUM(X15:X19)</f>
        <v>0</v>
      </c>
      <c r="Y20" s="92">
        <f>SUM(Y15:Y19)</f>
        <v>0</v>
      </c>
      <c r="Z20" s="92">
        <f>SUM(Z15:Z19)</f>
        <v>0</v>
      </c>
      <c r="AA20" s="92">
        <f>SUM(AA15:AA19)</f>
        <v>0</v>
      </c>
      <c r="AB20" s="92">
        <f>SUM(AB15:AB19)</f>
        <v>0</v>
      </c>
      <c r="AC20" s="92">
        <f>SUM(AC15:AC19)</f>
        <v>18207000</v>
      </c>
      <c r="AD20" s="92">
        <f>SUM(AD15:AD19)</f>
        <v>0</v>
      </c>
      <c r="AE20" s="92">
        <f>SUM(AE15:AE19)</f>
        <v>0</v>
      </c>
    </row>
    <row r="21" spans="1:31" ht="28.5" customHeight="1">
      <c r="A21" s="93" t="s">
        <v>49</v>
      </c>
      <c r="B21" s="76" t="s">
        <v>50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</row>
    <row r="22" spans="1:31" ht="26.25">
      <c r="A22" s="94"/>
      <c r="B22" s="95" t="s">
        <v>51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7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8"/>
    </row>
    <row r="23" spans="1:31" ht="30.75">
      <c r="A23" s="99"/>
      <c r="B23" s="100"/>
      <c r="C23" s="101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3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4"/>
    </row>
    <row r="24" spans="1:31" ht="30.75">
      <c r="A24" s="105"/>
      <c r="B24" s="106" t="s">
        <v>52</v>
      </c>
      <c r="C24" s="107"/>
      <c r="D24" s="108">
        <f>D23</f>
        <v>0</v>
      </c>
      <c r="E24" s="108"/>
      <c r="F24" s="108"/>
      <c r="G24" s="108"/>
      <c r="H24" s="108">
        <f>SUM(H23:H23)</f>
        <v>0</v>
      </c>
      <c r="I24" s="108">
        <f>SUM(I23:I23)</f>
        <v>0</v>
      </c>
      <c r="J24" s="108">
        <f>SUM(J23:J23)</f>
        <v>0</v>
      </c>
      <c r="K24" s="108">
        <f>SUM(K23:K23)</f>
        <v>0</v>
      </c>
      <c r="L24" s="108">
        <f>SUM(L23:L23)</f>
        <v>0</v>
      </c>
      <c r="M24" s="108">
        <f>SUM(M23:M23)</f>
        <v>0</v>
      </c>
      <c r="N24" s="108">
        <f>SUM(N23:N23)</f>
        <v>0</v>
      </c>
      <c r="O24" s="108">
        <f>SUM(O23:O23)</f>
        <v>0</v>
      </c>
      <c r="P24" s="108">
        <f>SUM(P23:P23)</f>
        <v>0</v>
      </c>
      <c r="Q24" s="108">
        <f>SUM(Q23:Q23)</f>
        <v>0</v>
      </c>
      <c r="R24" s="108">
        <f>SUM(R23:R23)</f>
        <v>0</v>
      </c>
      <c r="S24" s="108">
        <f>SUM(S23:S23)</f>
        <v>0</v>
      </c>
      <c r="T24" s="108">
        <f>SUM(T23:T23)</f>
        <v>0</v>
      </c>
      <c r="U24" s="108">
        <f>SUM(U23:U23)</f>
        <v>0</v>
      </c>
      <c r="V24" s="108">
        <f>SUM(V23:V23)</f>
        <v>0</v>
      </c>
      <c r="W24" s="108">
        <f>SUM(W23:W23)</f>
        <v>0</v>
      </c>
      <c r="X24" s="108">
        <f>SUM(X23:X23)</f>
        <v>0</v>
      </c>
      <c r="Y24" s="108">
        <f>SUM(Y23:Y23)</f>
        <v>0</v>
      </c>
      <c r="Z24" s="108">
        <f>SUM(Z23:Z23)</f>
        <v>0</v>
      </c>
      <c r="AA24" s="108">
        <f>SUM(AA23:AA23)</f>
        <v>0</v>
      </c>
      <c r="AB24" s="108">
        <f>SUM(AB23:AB23)</f>
        <v>0</v>
      </c>
      <c r="AC24" s="108">
        <f>SUM(AC23:AC23)</f>
        <v>0</v>
      </c>
      <c r="AD24" s="108">
        <f>SUM(AD23:AD23)</f>
        <v>0</v>
      </c>
      <c r="AE24" s="109">
        <f>SUM(AE23:AE23)</f>
        <v>0</v>
      </c>
    </row>
    <row r="25" spans="1:31" ht="30.75">
      <c r="A25" s="110"/>
      <c r="B25" s="111" t="s">
        <v>53</v>
      </c>
      <c r="C25" s="112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4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5"/>
    </row>
    <row r="26" spans="1:31" ht="102.75" customHeight="1">
      <c r="A26" s="99"/>
      <c r="B26" s="193" t="s">
        <v>86</v>
      </c>
      <c r="C26" s="194" t="s">
        <v>55</v>
      </c>
      <c r="D26" s="195">
        <v>24000000</v>
      </c>
      <c r="E26" s="196" t="s">
        <v>81</v>
      </c>
      <c r="F26" s="197">
        <v>44075</v>
      </c>
      <c r="G26" s="102"/>
      <c r="H26" s="85"/>
      <c r="I26" s="85"/>
      <c r="J26" s="85"/>
      <c r="K26" s="85">
        <v>0</v>
      </c>
      <c r="L26" s="85">
        <v>0</v>
      </c>
      <c r="M26" s="85">
        <v>0</v>
      </c>
      <c r="N26" s="85">
        <v>24000000</v>
      </c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>
        <f>H26+N26-T26</f>
        <v>24000000</v>
      </c>
      <c r="AD26" s="85">
        <v>0</v>
      </c>
      <c r="AE26" s="119">
        <v>0</v>
      </c>
    </row>
    <row r="27" spans="1:31" ht="30.75">
      <c r="A27" s="99"/>
      <c r="B27" s="120" t="s">
        <v>57</v>
      </c>
      <c r="C27" s="101"/>
      <c r="D27" s="121">
        <f>D26</f>
        <v>24000000</v>
      </c>
      <c r="E27" s="122"/>
      <c r="F27" s="122"/>
      <c r="G27" s="122"/>
      <c r="H27" s="121">
        <f>SUM(H26)</f>
        <v>0</v>
      </c>
      <c r="I27" s="121">
        <f>SUM(I26)</f>
        <v>0</v>
      </c>
      <c r="J27" s="121">
        <f>SUM(J26)</f>
        <v>0</v>
      </c>
      <c r="K27" s="121">
        <f>SUM(K26)</f>
        <v>0</v>
      </c>
      <c r="L27" s="121">
        <f>SUM(L26)</f>
        <v>0</v>
      </c>
      <c r="M27" s="121">
        <f>SUM(M26)</f>
        <v>0</v>
      </c>
      <c r="N27" s="121">
        <f>SUM(N26)</f>
        <v>24000000</v>
      </c>
      <c r="O27" s="121">
        <f>SUM(O26)</f>
        <v>0</v>
      </c>
      <c r="P27" s="121">
        <f>SUM(P26)</f>
        <v>0</v>
      </c>
      <c r="Q27" s="121">
        <f>SUM(Q26)</f>
        <v>0</v>
      </c>
      <c r="R27" s="121">
        <f>SUM(R26)</f>
        <v>0</v>
      </c>
      <c r="S27" s="121">
        <f>SUM(S26)</f>
        <v>0</v>
      </c>
      <c r="T27" s="121">
        <f>SUM(T26)</f>
        <v>0</v>
      </c>
      <c r="U27" s="121">
        <f>SUM(U26)</f>
        <v>0</v>
      </c>
      <c r="V27" s="121">
        <f>SUM(V26)</f>
        <v>0</v>
      </c>
      <c r="W27" s="121">
        <f>SUM(W26)</f>
        <v>0</v>
      </c>
      <c r="X27" s="121">
        <f>SUM(X26)</f>
        <v>0</v>
      </c>
      <c r="Y27" s="121">
        <f>SUM(Y26)</f>
        <v>0</v>
      </c>
      <c r="Z27" s="121">
        <f>SUM(Z26)</f>
        <v>0</v>
      </c>
      <c r="AA27" s="121">
        <f>SUM(AA26)</f>
        <v>0</v>
      </c>
      <c r="AB27" s="121">
        <f>SUM(AB26)</f>
        <v>0</v>
      </c>
      <c r="AC27" s="121">
        <f>SUM(AC26)</f>
        <v>24000000</v>
      </c>
      <c r="AD27" s="121">
        <f>SUM(AD26)</f>
        <v>0</v>
      </c>
      <c r="AE27" s="123">
        <f>SUM(AE26)</f>
        <v>0</v>
      </c>
    </row>
    <row r="28" spans="1:31" ht="30.75">
      <c r="A28" s="124"/>
      <c r="B28" s="125"/>
      <c r="C28" s="126"/>
      <c r="D28" s="127"/>
      <c r="E28" s="128"/>
      <c r="F28" s="128"/>
      <c r="G28" s="128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30"/>
    </row>
    <row r="29" spans="1:31" ht="30.75">
      <c r="A29" s="131"/>
      <c r="B29" s="132" t="s">
        <v>58</v>
      </c>
      <c r="C29" s="133"/>
      <c r="D29" s="92">
        <f>D24+D27</f>
        <v>24000000</v>
      </c>
      <c r="E29" s="92"/>
      <c r="F29" s="92"/>
      <c r="G29" s="92"/>
      <c r="H29" s="92">
        <f>H24+H27</f>
        <v>0</v>
      </c>
      <c r="I29" s="92">
        <f>I24+I27</f>
        <v>0</v>
      </c>
      <c r="J29" s="92">
        <f>J24+J27</f>
        <v>0</v>
      </c>
      <c r="K29" s="92">
        <f>K24+K27</f>
        <v>0</v>
      </c>
      <c r="L29" s="92">
        <f>L24+L27</f>
        <v>0</v>
      </c>
      <c r="M29" s="92">
        <f>M24+M27</f>
        <v>0</v>
      </c>
      <c r="N29" s="92">
        <f>N24+N27</f>
        <v>24000000</v>
      </c>
      <c r="O29" s="92">
        <f>O24+O27</f>
        <v>0</v>
      </c>
      <c r="P29" s="92">
        <f>P24+P27</f>
        <v>0</v>
      </c>
      <c r="Q29" s="92">
        <f>Q24+Q27</f>
        <v>0</v>
      </c>
      <c r="R29" s="92">
        <f>R24+R27</f>
        <v>0</v>
      </c>
      <c r="S29" s="92">
        <f>S24+S27</f>
        <v>0</v>
      </c>
      <c r="T29" s="92">
        <f>T24+T27</f>
        <v>0</v>
      </c>
      <c r="U29" s="92">
        <f>U24+U27</f>
        <v>0</v>
      </c>
      <c r="V29" s="92">
        <f>V24+V27</f>
        <v>0</v>
      </c>
      <c r="W29" s="92">
        <f>W24+W27</f>
        <v>0</v>
      </c>
      <c r="X29" s="92">
        <f>X24+X27</f>
        <v>0</v>
      </c>
      <c r="Y29" s="92">
        <f>Y24+Y27</f>
        <v>0</v>
      </c>
      <c r="Z29" s="92">
        <f>Z24+Z27</f>
        <v>0</v>
      </c>
      <c r="AA29" s="92">
        <f>AA24+AA27</f>
        <v>0</v>
      </c>
      <c r="AB29" s="92">
        <f>AB24+AB27</f>
        <v>0</v>
      </c>
      <c r="AC29" s="92">
        <f>AC24+AC27</f>
        <v>24000000</v>
      </c>
      <c r="AD29" s="92">
        <f>AD24+AD27</f>
        <v>0</v>
      </c>
      <c r="AE29" s="134">
        <f>AE24+AE27</f>
        <v>0</v>
      </c>
    </row>
    <row r="30" spans="1:31" ht="28.5">
      <c r="A30" s="135" t="s">
        <v>59</v>
      </c>
      <c r="B30" s="136" t="s">
        <v>60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</row>
    <row r="31" spans="1:31" ht="26.25">
      <c r="A31" s="137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38"/>
    </row>
    <row r="32" spans="1:31" ht="26.25">
      <c r="A32" s="139"/>
      <c r="B32" s="140" t="s">
        <v>61</v>
      </c>
      <c r="C32" s="140"/>
      <c r="D32" s="140"/>
      <c r="E32" s="140"/>
      <c r="F32" s="140"/>
      <c r="G32" s="140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26"/>
      <c r="AD32" s="126"/>
      <c r="AE32" s="142"/>
    </row>
    <row r="33" spans="1:31" ht="30.75">
      <c r="A33" s="143"/>
      <c r="B33" s="144" t="s">
        <v>62</v>
      </c>
      <c r="C33" s="145"/>
      <c r="D33" s="146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8"/>
    </row>
    <row r="34" spans="1:31" ht="30.75">
      <c r="A34" s="149"/>
      <c r="B34" s="150" t="s">
        <v>63</v>
      </c>
      <c r="C34" s="151"/>
      <c r="D34" s="152">
        <f>D20+D29+D33</f>
        <v>106282000</v>
      </c>
      <c r="E34" s="152"/>
      <c r="F34" s="152"/>
      <c r="G34" s="152"/>
      <c r="H34" s="152">
        <f>H20+H29+H33</f>
        <v>42794000</v>
      </c>
      <c r="I34" s="152">
        <f>I20+I29+I33</f>
        <v>0</v>
      </c>
      <c r="J34" s="152">
        <f>J20+J29+J33</f>
        <v>0</v>
      </c>
      <c r="K34" s="152">
        <f>K20+K29+K33</f>
        <v>0</v>
      </c>
      <c r="L34" s="152">
        <f>L20+L29+L33</f>
        <v>139808.86</v>
      </c>
      <c r="M34" s="152">
        <f>M20+M29+M33</f>
        <v>0</v>
      </c>
      <c r="N34" s="152">
        <f>N20+N29+N33</f>
        <v>42207000</v>
      </c>
      <c r="O34" s="152">
        <f>O20+O29+O33</f>
        <v>1585718.6400000001</v>
      </c>
      <c r="P34" s="152">
        <f>P20+P29+P33</f>
        <v>0</v>
      </c>
      <c r="Q34" s="152">
        <f>Q20+Q29+Q33</f>
        <v>0</v>
      </c>
      <c r="R34" s="152">
        <f>R20+R29+R33</f>
        <v>139808.86</v>
      </c>
      <c r="S34" s="152">
        <f>S20+S29+S33</f>
        <v>0</v>
      </c>
      <c r="T34" s="152">
        <f>T20+T29+T33</f>
        <v>42794000</v>
      </c>
      <c r="U34" s="152">
        <f>U20+U29+U33</f>
        <v>1585718.6400000001</v>
      </c>
      <c r="V34" s="152">
        <f>V20+V29+V33</f>
        <v>0</v>
      </c>
      <c r="W34" s="152">
        <f>W20+W29+W33</f>
        <v>0</v>
      </c>
      <c r="X34" s="152">
        <f>X20+X29+X33</f>
        <v>0</v>
      </c>
      <c r="Y34" s="152">
        <f>Y20+Y29+Y33</f>
        <v>0</v>
      </c>
      <c r="Z34" s="152">
        <f>Z20+Z29+Z33</f>
        <v>0</v>
      </c>
      <c r="AA34" s="152">
        <f>AA20+AA29+AA33</f>
        <v>0</v>
      </c>
      <c r="AB34" s="152">
        <f>AB20+AB29+AB33</f>
        <v>0</v>
      </c>
      <c r="AC34" s="152">
        <f>AC20+AC29+AC33</f>
        <v>42207000</v>
      </c>
      <c r="AD34" s="152">
        <f>AD20+AD29+AD33</f>
        <v>0</v>
      </c>
      <c r="AE34" s="152">
        <f>AE20+AE29+AE33</f>
        <v>0</v>
      </c>
    </row>
    <row r="35" spans="1:31" ht="16.5">
      <c r="A35" s="153"/>
      <c r="B35" s="154"/>
      <c r="C35" s="154"/>
      <c r="D35" s="155"/>
      <c r="E35" s="156"/>
      <c r="F35" s="156"/>
      <c r="G35" s="156"/>
      <c r="H35" s="156"/>
      <c r="I35" s="156"/>
      <c r="J35" s="156"/>
      <c r="K35" s="155"/>
      <c r="L35" s="156"/>
      <c r="M35" s="156"/>
      <c r="N35" s="155"/>
      <c r="O35" s="156"/>
      <c r="P35" s="156"/>
      <c r="Q35" s="156"/>
      <c r="R35" s="156"/>
      <c r="S35" s="156"/>
      <c r="T35" s="156"/>
      <c r="U35" s="156"/>
      <c r="V35" s="156"/>
      <c r="W35" s="155"/>
      <c r="X35" s="156"/>
      <c r="Y35" s="156"/>
      <c r="Z35" s="155"/>
      <c r="AA35" s="156"/>
      <c r="AB35" s="156"/>
      <c r="AC35" s="156"/>
      <c r="AD35" s="156"/>
      <c r="AE35" s="156"/>
    </row>
    <row r="36" spans="1:31" ht="16.5">
      <c r="A36" s="153"/>
      <c r="B36" s="154"/>
      <c r="C36" s="154"/>
      <c r="D36" s="155"/>
      <c r="E36" s="156"/>
      <c r="F36" s="156"/>
      <c r="G36" s="156"/>
      <c r="H36" s="156"/>
      <c r="I36" s="156"/>
      <c r="J36" s="156"/>
      <c r="K36" s="155"/>
      <c r="L36" s="156"/>
      <c r="M36" s="156"/>
      <c r="N36" s="155"/>
      <c r="O36" s="156"/>
      <c r="P36" s="156"/>
      <c r="Q36" s="156"/>
      <c r="R36" s="156"/>
      <c r="S36" s="156"/>
      <c r="T36" s="156"/>
      <c r="U36" s="156"/>
      <c r="V36" s="156"/>
      <c r="W36" s="155"/>
      <c r="X36" s="156"/>
      <c r="Y36" s="156"/>
      <c r="Z36" s="155"/>
      <c r="AA36" s="156"/>
      <c r="AB36" s="156"/>
      <c r="AC36" s="156"/>
      <c r="AD36" s="156"/>
      <c r="AE36" s="156"/>
    </row>
    <row r="37" spans="1:31" ht="16.5">
      <c r="A37" s="153"/>
      <c r="B37" s="154"/>
      <c r="C37" s="154"/>
      <c r="D37" s="155"/>
      <c r="E37" s="156"/>
      <c r="F37" s="156"/>
      <c r="G37" s="156"/>
      <c r="H37" s="156"/>
      <c r="I37" s="156"/>
      <c r="J37" s="156"/>
      <c r="K37" s="155"/>
      <c r="L37" s="156"/>
      <c r="M37" s="156"/>
      <c r="N37" s="155"/>
      <c r="O37" s="156"/>
      <c r="P37" s="156"/>
      <c r="Q37" s="156"/>
      <c r="R37" s="156"/>
      <c r="S37" s="156"/>
      <c r="T37" s="156"/>
      <c r="U37" s="156"/>
      <c r="V37" s="156"/>
      <c r="W37" s="155"/>
      <c r="X37" s="156"/>
      <c r="Y37" s="156"/>
      <c r="Z37" s="155"/>
      <c r="AA37" s="156"/>
      <c r="AB37" s="156"/>
      <c r="AC37" s="156"/>
      <c r="AD37" s="156"/>
      <c r="AE37" s="156"/>
    </row>
    <row r="38" spans="1:31" ht="16.5">
      <c r="A38" s="153"/>
      <c r="B38" s="154"/>
      <c r="C38" s="154"/>
      <c r="D38" s="155"/>
      <c r="E38" s="156"/>
      <c r="F38" s="156"/>
      <c r="G38" s="156"/>
      <c r="H38" s="156"/>
      <c r="I38" s="156"/>
      <c r="J38" s="156"/>
      <c r="K38" s="155"/>
      <c r="L38" s="156"/>
      <c r="M38" s="156"/>
      <c r="N38" s="155"/>
      <c r="O38" s="156"/>
      <c r="P38" s="156"/>
      <c r="Q38" s="156"/>
      <c r="R38" s="156"/>
      <c r="S38" s="156"/>
      <c r="T38" s="156"/>
      <c r="U38" s="156"/>
      <c r="V38" s="156"/>
      <c r="W38" s="155"/>
      <c r="X38" s="156"/>
      <c r="Y38" s="156"/>
      <c r="Z38" s="155"/>
      <c r="AA38" s="156"/>
      <c r="AB38" s="156"/>
      <c r="AC38" s="156"/>
      <c r="AD38" s="156"/>
      <c r="AE38" s="156"/>
    </row>
    <row r="39" spans="1:31" ht="16.5">
      <c r="A39" s="153"/>
      <c r="B39" s="154"/>
      <c r="C39" s="154"/>
      <c r="D39" s="155"/>
      <c r="E39" s="156"/>
      <c r="F39" s="156"/>
      <c r="G39" s="156"/>
      <c r="H39" s="156"/>
      <c r="I39" s="156"/>
      <c r="J39" s="156"/>
      <c r="K39" s="155"/>
      <c r="L39" s="156"/>
      <c r="M39" s="156"/>
      <c r="N39" s="155"/>
      <c r="O39" s="156"/>
      <c r="P39" s="156"/>
      <c r="Q39" s="156"/>
      <c r="R39" s="156"/>
      <c r="S39" s="156"/>
      <c r="T39" s="156"/>
      <c r="U39" s="156"/>
      <c r="V39" s="156"/>
      <c r="W39" s="155"/>
      <c r="X39" s="156"/>
      <c r="Y39" s="156"/>
      <c r="Z39" s="155"/>
      <c r="AA39" s="156"/>
      <c r="AB39" s="156"/>
      <c r="AC39" s="156"/>
      <c r="AD39" s="156"/>
      <c r="AE39" s="156"/>
    </row>
    <row r="40" spans="1:31" ht="16.5">
      <c r="A40" s="153"/>
      <c r="B40" s="154"/>
      <c r="C40" s="154"/>
      <c r="D40" s="155"/>
      <c r="E40" s="156"/>
      <c r="F40" s="156"/>
      <c r="G40" s="156"/>
      <c r="H40" s="156"/>
      <c r="I40" s="156"/>
      <c r="J40" s="156"/>
      <c r="K40" s="155"/>
      <c r="L40" s="156"/>
      <c r="M40" s="156"/>
      <c r="N40" s="155"/>
      <c r="O40" s="156"/>
      <c r="P40" s="156"/>
      <c r="Q40" s="156"/>
      <c r="R40" s="156"/>
      <c r="S40" s="156"/>
      <c r="T40" s="156"/>
      <c r="U40" s="156"/>
      <c r="V40" s="156"/>
      <c r="W40" s="155"/>
      <c r="X40" s="156"/>
      <c r="Y40" s="156"/>
      <c r="Z40" s="155"/>
      <c r="AA40" s="156"/>
      <c r="AB40" s="156"/>
      <c r="AC40" s="156"/>
      <c r="AD40" s="156"/>
      <c r="AE40" s="156"/>
    </row>
    <row r="41" spans="1:31" ht="16.5">
      <c r="A41" s="153"/>
      <c r="B41" s="154"/>
      <c r="C41" s="154"/>
      <c r="D41" s="155"/>
      <c r="E41" s="156"/>
      <c r="F41" s="156"/>
      <c r="G41" s="156"/>
      <c r="H41" s="156"/>
      <c r="I41" s="156"/>
      <c r="J41" s="156"/>
      <c r="K41" s="155"/>
      <c r="L41" s="156"/>
      <c r="M41" s="156"/>
      <c r="N41" s="155"/>
      <c r="O41" s="156"/>
      <c r="P41" s="156"/>
      <c r="Q41" s="156"/>
      <c r="R41" s="156"/>
      <c r="S41" s="156"/>
      <c r="T41" s="156"/>
      <c r="U41" s="156"/>
      <c r="V41" s="156"/>
      <c r="W41" s="155"/>
      <c r="X41" s="156"/>
      <c r="Y41" s="156"/>
      <c r="Z41" s="155"/>
      <c r="AA41" s="156"/>
      <c r="AB41" s="156"/>
      <c r="AC41" s="156"/>
      <c r="AD41" s="156"/>
      <c r="AE41" s="156"/>
    </row>
    <row r="42" spans="1:31" ht="16.5">
      <c r="A42" s="153"/>
      <c r="B42" s="154"/>
      <c r="C42" s="154"/>
      <c r="D42" s="156"/>
      <c r="E42" s="156"/>
      <c r="F42" s="156"/>
      <c r="G42" s="156"/>
      <c r="H42" s="156"/>
      <c r="I42" s="156"/>
      <c r="J42" s="156"/>
      <c r="K42" s="155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</row>
    <row r="43" spans="1:31" ht="16.5">
      <c r="A43" s="153"/>
      <c r="B43" s="154"/>
      <c r="C43" s="154"/>
      <c r="D43" s="156"/>
      <c r="E43" s="156"/>
      <c r="F43" s="156"/>
      <c r="G43" s="156"/>
      <c r="H43" s="156"/>
      <c r="I43" s="156"/>
      <c r="J43" s="156"/>
      <c r="K43" s="155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</row>
    <row r="44" spans="1:31" ht="16.5">
      <c r="A44" s="153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</row>
    <row r="45" spans="1:31" ht="30.75">
      <c r="A45" s="157"/>
      <c r="B45" s="157"/>
      <c r="C45" s="1"/>
      <c r="D45" s="158" t="s">
        <v>64</v>
      </c>
      <c r="E45" s="158"/>
      <c r="F45" s="158"/>
      <c r="G45" s="158"/>
      <c r="H45" s="159" t="s">
        <v>65</v>
      </c>
      <c r="I45" s="160"/>
      <c r="J45" s="159"/>
      <c r="K45" s="159" t="s">
        <v>66</v>
      </c>
      <c r="L45" s="159"/>
      <c r="M45" s="159"/>
      <c r="N45" s="161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</row>
    <row r="46" spans="1:31" ht="30.75">
      <c r="A46" s="157"/>
      <c r="B46" s="157"/>
      <c r="C46" s="1"/>
      <c r="D46" s="1"/>
      <c r="E46" s="160"/>
      <c r="F46" s="160"/>
      <c r="G46" s="160"/>
      <c r="H46" s="162"/>
      <c r="I46" s="162"/>
      <c r="J46" s="163"/>
      <c r="K46" s="164"/>
      <c r="L46" s="159"/>
      <c r="M46" s="159"/>
      <c r="N46" s="4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</row>
    <row r="47" spans="1:31" ht="24">
      <c r="A47" s="157"/>
      <c r="B47" s="157"/>
      <c r="C47" s="1"/>
      <c r="D47" s="165"/>
      <c r="E47" s="166"/>
      <c r="F47" s="165"/>
      <c r="G47" s="165"/>
      <c r="H47" s="167"/>
      <c r="I47" s="167"/>
      <c r="J47" s="168"/>
      <c r="K47" s="169"/>
      <c r="L47" s="168"/>
      <c r="M47" s="166"/>
      <c r="N47" s="167"/>
      <c r="O47" s="167"/>
      <c r="P47" s="167"/>
      <c r="Q47" s="16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</row>
    <row r="48" spans="1:31" ht="30.75">
      <c r="A48" s="157"/>
      <c r="B48" s="1"/>
      <c r="C48" s="170" t="s">
        <v>67</v>
      </c>
      <c r="D48" s="1"/>
      <c r="E48" s="160"/>
      <c r="F48" s="160"/>
      <c r="G48" s="160"/>
      <c r="H48" s="162"/>
      <c r="I48" s="162"/>
      <c r="J48" s="163"/>
      <c r="K48" s="164"/>
      <c r="L48" s="159"/>
      <c r="M48" s="159"/>
      <c r="N48" s="4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</row>
    <row r="49" spans="1:31" ht="30.75">
      <c r="A49" s="157"/>
      <c r="B49" s="1"/>
      <c r="C49" s="1"/>
      <c r="D49" s="1"/>
      <c r="E49" s="160"/>
      <c r="F49" s="160"/>
      <c r="G49" s="160"/>
      <c r="H49" s="162"/>
      <c r="I49" s="162"/>
      <c r="J49" s="171"/>
      <c r="K49" s="164"/>
      <c r="L49" s="159"/>
      <c r="M49" s="159"/>
      <c r="N49" s="4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</row>
    <row r="50" spans="1:31" ht="30.75">
      <c r="A50" s="157"/>
      <c r="B50" s="157"/>
      <c r="C50" s="1"/>
      <c r="D50" s="158" t="s">
        <v>68</v>
      </c>
      <c r="E50" s="158"/>
      <c r="F50" s="172"/>
      <c r="G50" s="172"/>
      <c r="H50" s="159" t="s">
        <v>65</v>
      </c>
      <c r="I50" s="160"/>
      <c r="J50" s="159"/>
      <c r="K50" s="159" t="s">
        <v>69</v>
      </c>
      <c r="L50" s="159"/>
      <c r="M50" s="159"/>
      <c r="N50" s="4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</row>
    <row r="51" spans="1:31" ht="24">
      <c r="A51" s="157"/>
      <c r="B51" s="157"/>
      <c r="C51" s="173"/>
      <c r="D51" s="173"/>
      <c r="E51" s="173"/>
      <c r="F51" s="174"/>
      <c r="G51" s="174"/>
      <c r="H51" s="173"/>
      <c r="I51" s="173"/>
      <c r="J51" s="173"/>
      <c r="K51" s="173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</row>
    <row r="52" spans="1:31" ht="16.5">
      <c r="A52" s="157"/>
      <c r="B52" s="157"/>
      <c r="C52" s="157"/>
      <c r="D52" s="157"/>
      <c r="E52" s="157"/>
      <c r="F52" s="175"/>
      <c r="G52" s="175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</row>
    <row r="53" spans="1:31" ht="16.5">
      <c r="A53" s="157"/>
      <c r="B53" s="157"/>
      <c r="C53" s="157"/>
      <c r="D53" s="157"/>
      <c r="E53" s="157"/>
      <c r="F53" s="176"/>
      <c r="G53" s="176"/>
      <c r="H53" s="177"/>
      <c r="I53" s="17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</row>
    <row r="54" spans="1:31" ht="16.5">
      <c r="A54" s="157"/>
      <c r="B54" s="178"/>
      <c r="C54" s="1"/>
      <c r="D54" s="1"/>
      <c r="E54" s="1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</row>
    <row r="55" spans="1:31" ht="30.75">
      <c r="A55" s="157"/>
      <c r="B55" s="179" t="s">
        <v>84</v>
      </c>
      <c r="C55" s="180"/>
      <c r="D55" s="181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</row>
    <row r="56" spans="1:31" ht="26.25">
      <c r="A56" s="157"/>
      <c r="B56" s="180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</row>
    <row r="57" spans="1:31" ht="30.75">
      <c r="A57" s="157"/>
      <c r="B57" s="179" t="s">
        <v>75</v>
      </c>
      <c r="C57" s="180"/>
      <c r="D57" s="180"/>
      <c r="E57" s="182"/>
      <c r="F57" s="182"/>
      <c r="G57" s="182"/>
      <c r="H57" s="182"/>
      <c r="I57" s="182"/>
      <c r="J57" s="182"/>
      <c r="K57" s="182"/>
      <c r="L57" s="182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</row>
    <row r="58" spans="1:31" ht="26.25">
      <c r="A58" s="157"/>
      <c r="B58" s="180"/>
      <c r="C58" s="180"/>
      <c r="D58" s="183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</row>
    <row r="59" spans="1:31" ht="28.5">
      <c r="A59" s="157"/>
      <c r="B59" s="184">
        <v>44075</v>
      </c>
      <c r="C59" s="180"/>
      <c r="D59" s="185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</row>
    <row r="60" spans="1:31" ht="28.5">
      <c r="A60" s="157"/>
      <c r="B60" s="180"/>
      <c r="C60" s="180"/>
      <c r="D60" s="185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</row>
    <row r="61" spans="1:31" ht="28.5">
      <c r="A61" s="157"/>
      <c r="B61" s="187" t="s">
        <v>77</v>
      </c>
      <c r="C61" s="187"/>
      <c r="D61" s="182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</row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</sheetData>
  <sheetProtection selectLockedCells="1" selectUnlockedCells="1"/>
  <mergeCells count="26">
    <mergeCell ref="A2:AE2"/>
    <mergeCell ref="K5:P5"/>
    <mergeCell ref="Q5:AB5"/>
    <mergeCell ref="A6:A7"/>
    <mergeCell ref="B6:B7"/>
    <mergeCell ref="C6:C7"/>
    <mergeCell ref="D6:D7"/>
    <mergeCell ref="E6:E7"/>
    <mergeCell ref="F6:F7"/>
    <mergeCell ref="G6:G7"/>
    <mergeCell ref="H6:J6"/>
    <mergeCell ref="K6:M6"/>
    <mergeCell ref="N6:P6"/>
    <mergeCell ref="Q6:S6"/>
    <mergeCell ref="T6:V6"/>
    <mergeCell ref="W6:Y6"/>
    <mergeCell ref="Z6:AB6"/>
    <mergeCell ref="AC6:AE6"/>
    <mergeCell ref="B9:AE9"/>
    <mergeCell ref="B12:G12"/>
    <mergeCell ref="B14:AE14"/>
    <mergeCell ref="B21:AE21"/>
    <mergeCell ref="B30:AE30"/>
    <mergeCell ref="B32:G32"/>
    <mergeCell ref="D45:G45"/>
    <mergeCell ref="D50:E50"/>
  </mergeCells>
  <printOptions/>
  <pageMargins left="0.19652777777777777" right="0.21736111111111112" top="0.8861111111111111" bottom="0.886111111111111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2020-10-26T09:47:21Z</cp:lastPrinted>
  <dcterms:created xsi:type="dcterms:W3CDTF">1996-10-08T23:32:33Z</dcterms:created>
  <dcterms:modified xsi:type="dcterms:W3CDTF">2020-12-24T07:51:50Z</dcterms:modified>
  <cp:category/>
  <cp:version/>
  <cp:contentType/>
  <cp:contentStatus/>
  <cp:revision>261</cp:revision>
</cp:coreProperties>
</file>