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986" firstSheet="6" activeTab="18"/>
  </bookViews>
  <sheets>
    <sheet name="1 кв.13г." sheetId="1" r:id="rId1"/>
    <sheet name="1 плг.13г." sheetId="2" r:id="rId2"/>
    <sheet name="9 мес.13г." sheetId="3" r:id="rId3"/>
    <sheet name="2013г." sheetId="4" r:id="rId4"/>
    <sheet name="2013г.сокр." sheetId="5" r:id="rId5"/>
    <sheet name="1 кв.14г." sheetId="6" r:id="rId6"/>
    <sheet name="1 плг.14г." sheetId="7" r:id="rId7"/>
    <sheet name="9 мес.14г." sheetId="8" r:id="rId8"/>
    <sheet name="2014г." sheetId="9" r:id="rId9"/>
    <sheet name="2014г.сокр." sheetId="10" r:id="rId10"/>
    <sheet name="1 кв.15г." sheetId="11" r:id="rId11"/>
    <sheet name="1плг.15г." sheetId="12" r:id="rId12"/>
    <sheet name="9 мес.15г." sheetId="13" r:id="rId13"/>
    <sheet name="2015 год" sheetId="14" r:id="rId14"/>
    <sheet name="2015 год сокр." sheetId="15" r:id="rId15"/>
    <sheet name="1 кв.2016" sheetId="16" r:id="rId16"/>
    <sheet name="1 кв.2016сокр." sheetId="17" r:id="rId17"/>
    <sheet name="1 пол.2016" sheetId="18" r:id="rId18"/>
    <sheet name="1пол.2016сокр." sheetId="19" r:id="rId19"/>
  </sheets>
  <definedNames/>
  <calcPr fullCalcOnLoad="1"/>
</workbook>
</file>

<file path=xl/sharedStrings.xml><?xml version="1.0" encoding="utf-8"?>
<sst xmlns="http://schemas.openxmlformats.org/spreadsheetml/2006/main" count="357" uniqueCount="107">
  <si>
    <t>Наименование</t>
  </si>
  <si>
    <t>Сумма</t>
  </si>
  <si>
    <t>в т.ч. осуществляющих  государственные полномочия  (штатных единиц)</t>
  </si>
  <si>
    <t>Фактическая численность муниципальных служащих (штатных единиц)</t>
  </si>
  <si>
    <t>045</t>
  </si>
  <si>
    <t>076</t>
  </si>
  <si>
    <t>087</t>
  </si>
  <si>
    <t>095</t>
  </si>
  <si>
    <t>102</t>
  </si>
  <si>
    <t>162</t>
  </si>
  <si>
    <t>050</t>
  </si>
  <si>
    <t>Фактическая численность работников органов местного самоуправления на 31 марта 2013 года без учёта выборных должностных лиц (штатных единиц), из них:</t>
  </si>
  <si>
    <t>Фактические затраты на оплату труда работников органов местного самоуправления за 1 квартал 2013 года без учёта выборных должностных лиц (тыс. руб.)</t>
  </si>
  <si>
    <t>Фактические затраты на денежное содержание муниципальных служащих за   1 квартал 2013 года (тыс. руб.)</t>
  </si>
  <si>
    <t>Фактическая численность работников бюджетных учреждений  на 31 марта 2013 года (штатных единиц)</t>
  </si>
  <si>
    <t>Фактические затраты на оплату труда работникам бюджетных учреждений  за 1 квартал 2013 года  (тыс. руб.)</t>
  </si>
  <si>
    <t>Онежский муниципальный район</t>
  </si>
  <si>
    <t>Начальник финансового управления                         Л.В.Колмогорова</t>
  </si>
  <si>
    <t>Фактическая численность работников органов местного самоуправления на 30 июня 2013 года без учёта выборных должностных лиц (штатных единиц), из них:</t>
  </si>
  <si>
    <t>Фактические затраты на оплату труда работников органов местного самоуправления за 1 полугодие 2013 года без учёта выборных должностных лиц (тыс. руб.)</t>
  </si>
  <si>
    <t>Фактические затраты на денежное содержание муниципальных служащих за   1 полугодие 2013 года (тыс. руб.)</t>
  </si>
  <si>
    <t>Фактическая численность работников бюджетных учреждений  на 30 июня 2013 года (штатных единиц)</t>
  </si>
  <si>
    <t>Фактические затраты на оплату труда работникам бюджетных учреждений  за 1 полугодие 2013 года  (тыс. руб.)</t>
  </si>
  <si>
    <t>Информация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1 полугодие 2013 года</t>
  </si>
  <si>
    <t>Информация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1 квартал 2013 года</t>
  </si>
  <si>
    <t>Информация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9 месяцев 2013 года</t>
  </si>
  <si>
    <t>Фактическая численность работников органов местного самоуправления на 30 сентября 2013 года без учёта выборных должностных лиц (штатных единиц), из них:</t>
  </si>
  <si>
    <t>Фактические затраты на оплату труда работников органов местного самоуправления за 9 месяцев 2013 года без учёта выборных должностных лиц (тыс. руб.)</t>
  </si>
  <si>
    <t>Фактические затраты на денежное содержание муниципальных служащих за   9 месяцев 2013 года (тыс. руб.)</t>
  </si>
  <si>
    <t>Фактическая численность работников бюджетных учреждений  на 30 сентября 2013 года (штатных единиц)</t>
  </si>
  <si>
    <t>Фактические затраты на оплату труда работникам бюджетных учреждений  за 9 месяцев 2013 года  (тыс. руб.)</t>
  </si>
  <si>
    <t>Фактическая численность работников органов местного самоуправления на 31 декабря 2013 года без учёта выборных должностных лиц (штатных единиц), из них:</t>
  </si>
  <si>
    <t>Фактические затраты на оплату труда работников органов местного самоуправления за 2013 год без учёта выборных должностных лиц (тыс. руб.)</t>
  </si>
  <si>
    <t>Фактические затраты на денежное содержание муниципальных служащих за   2013 год (тыс. руб.)</t>
  </si>
  <si>
    <t>Фактическая численность работников бюджетных учреждений  на 31 декабря 2013 года (штатных единиц)</t>
  </si>
  <si>
    <t>Информация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2013 год</t>
  </si>
  <si>
    <t>оперативная</t>
  </si>
  <si>
    <t>Фактические затраты на оплату труда работникам бюджетных учреждений  за 2013 год  (тыс. руб.)</t>
  </si>
  <si>
    <t>Фактические затраты на оплату труда работникам бюджетных учреждений за 2013 год  (тыс. руб.)</t>
  </si>
  <si>
    <t>Информация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1 квартал 2014 года</t>
  </si>
  <si>
    <t>Фактическая численность работников органов местного самоуправления на 31 марта 2014 года без учёта выборных должностных лиц (штатных единиц), из них:</t>
  </si>
  <si>
    <t>Фактические затраты на оплату труда работников органов местного самоуправления за 1 квартал 2014 года без учёта выборных должностных лиц (тыс. руб.)</t>
  </si>
  <si>
    <t>Фактические затраты на денежное содержание муниципальных служащих за   1 квартал 2014 года (тыс. руб.)</t>
  </si>
  <si>
    <t>Фактическая численность работников бюджетных учреждений  на 31 марта 2014 года (штатных единиц)</t>
  </si>
  <si>
    <t>Фактические затраты на оплату труда работникам бюджетных учреждений  за 1 квартал 2014 года  (тыс. руб.)</t>
  </si>
  <si>
    <t>Среднемесячная заработная плата муниципального служащего</t>
  </si>
  <si>
    <t>Среднемесячная заработная плата работников. не являющ.муниц.служащими</t>
  </si>
  <si>
    <t>Информация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1 полугодие 2014 года</t>
  </si>
  <si>
    <t>Фактическая численность работников органов местного самоуправления на 30 июня 2014 года без учёта выборных должностных лиц (штатных единиц), из них:</t>
  </si>
  <si>
    <t>Фактические затраты на оплату труда работников органов местного самоуправления за 1 полугодие 2014 года без учёта выборных должностных лиц (тыс. руб.)</t>
  </si>
  <si>
    <t>Фактические затраты на денежное содержание муниципальных служащих за 1 полугодие 2014 года (тыс. руб.)</t>
  </si>
  <si>
    <t>Фактическая численность работников бюджетных учреждений  на 30 июня 2014 года (штатных единиц)</t>
  </si>
  <si>
    <t>Фактические затраты на оплату труда работникам бюджетных учреждений  за 1 полугодие 2014 года  (тыс. руб.)</t>
  </si>
  <si>
    <t>Информация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9 месяцев 2014 года</t>
  </si>
  <si>
    <t>Фактическая численность работников органов местного самоуправления на 30 сентября 2014 года без учёта выборных должностных лиц (штатных единиц), из них:</t>
  </si>
  <si>
    <t>Фактические затраты на оплату труда работников органов местного самоуправления за 9 месяцев 2014 года без учёта выборных должностных лиц (тыс. руб.)</t>
  </si>
  <si>
    <t>Фактические затраты на денежное содержание муниципальных служащих за 9 месяцев 2014 года (тыс. руб.)</t>
  </si>
  <si>
    <t>Фактическая численность работников бюджетных учреждений  на 30 сентября 2014 года (штатных единиц)</t>
  </si>
  <si>
    <t>Фактические затраты на оплату труда работникам бюджетных учреждений  за 9 месяцев 2014 года  (тыс. руб.)</t>
  </si>
  <si>
    <t>Начальник финансового управления                                          О.М.Поликарпова</t>
  </si>
  <si>
    <t>Среднемесячная заработная плата работников. не явл.мун.служащ.</t>
  </si>
  <si>
    <t>Информация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2014 год</t>
  </si>
  <si>
    <t>Фактическая численность работников органов местного самоуправления на 31 декабря 2014 года без учёта выборных должностных лиц (штатных единиц), из них:</t>
  </si>
  <si>
    <t>Фактические затраты на оплату труда работников органов местного самоуправления за 2014 год без учёта выборных должностных лиц (тыс. руб.)</t>
  </si>
  <si>
    <t>Фактические затраты на денежное содержание муниципальных служащих за 2014 год (тыс. руб.)</t>
  </si>
  <si>
    <t>Фактическая численность работников бюджетных учреждений  на 31 декабря 2014 года (штатных единиц)</t>
  </si>
  <si>
    <t>Фактические затраты на оплату труда работникам бюджетных учреждений  за 2014 год  (тыс. руб.)</t>
  </si>
  <si>
    <t>И.о.начальника финансового управления                                          И.А.Калинина</t>
  </si>
  <si>
    <t>Фактическая численность работников органов местного самоуправления на 31 марта 2015 года без учёта выборных должностных лиц (штатных единиц), из них:</t>
  </si>
  <si>
    <t>Фактическая численность работников бюджетных учреждений  на 31 марта 2015 года (штатных единиц)</t>
  </si>
  <si>
    <t>Фактические затраты на оплату труда работников органов местного самоуправления за 1 квартал 2015 года без учёта выборных должностных лиц (тыс. руб.)</t>
  </si>
  <si>
    <t>Фактические затраты на денежное содержание муниципальных служащих за 1 квартал 2015 года (тыс. руб.)</t>
  </si>
  <si>
    <t>Фактические затраты на оплату труда работникам бюджетных учреждений  за 1 квартал 2015 года  (тыс. руб.)</t>
  </si>
  <si>
    <t>Информация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1 квартал 2015 года</t>
  </si>
  <si>
    <t>Информация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1 полугодие 2015 года</t>
  </si>
  <si>
    <t>Фактическая численность работников органов местного самоуправления на 30 июня 2015 года без учёта выборных должностных лиц (штатных единиц), из них:</t>
  </si>
  <si>
    <t>Фактические затраты на оплату труда работников органов местного самоуправления за 1 полугодие 2015 года без учёта выборных должностных лиц (тыс. руб.)</t>
  </si>
  <si>
    <t>Фактические затраты на денежное содержание муниципальных служащих за 1 полугодие 2015 года (тыс. руб.)</t>
  </si>
  <si>
    <t>Фактическая численность работников бюджетных учреждений  на 30 июня 2015 года (штатных единиц)</t>
  </si>
  <si>
    <t>Фактические затраты на оплату труда работникам бюджетных учреждений  за 1 полугодие 2015 года  (тыс. руб.)</t>
  </si>
  <si>
    <t>Информация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9 месяцев 2015 года</t>
  </si>
  <si>
    <t>Фактическая численность работников органов местного самоуправления на 30 сентября 2015 года без учёта выборных должностных лиц (штатных единиц), из них:</t>
  </si>
  <si>
    <t>Фактические затраты на оплату труда работников органов местного самоуправления за 9 месяцев 2015 года без учёта выборных должностных лиц (тыс. руб.)</t>
  </si>
  <si>
    <t>Фактические затраты на денежное содержание муниципальных служащих за 9 месяцев 2015 года (тыс. руб.)</t>
  </si>
  <si>
    <t>Фактическая численность работников бюджетных учреждений  на 30 сентября 2015 года (штатных единиц)</t>
  </si>
  <si>
    <t>Фактические затраты на оплату труда работникам бюджетных учреждений  за 9 месяцев 2015 года  (тыс. руб.)</t>
  </si>
  <si>
    <t>муниципальные служащие</t>
  </si>
  <si>
    <t>не относ.к мун.служащим</t>
  </si>
  <si>
    <t>Информация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2015 год</t>
  </si>
  <si>
    <t>Фактическая численность работников органов местного самоуправления на 31 декабря 2015 года без учёта выборных должностных лиц (штатных единиц), из них:</t>
  </si>
  <si>
    <t>Фактические затраты на оплату труда работников органов местного самоуправления за 2015 год без учёта выборных должностных лиц (тыс. руб.)</t>
  </si>
  <si>
    <t>Фактические затраты на денежное содержание муниципальных служащих за 2015 год (тыс. руб.)</t>
  </si>
  <si>
    <t>Фактическая численность работников бюджетных учреждений  на 31 декабря 2015 года (штатных единиц)</t>
  </si>
  <si>
    <t>Фактические затраты на оплату труда работникам бюджетных учреждений  за 2015 год  (тыс. руб.)</t>
  </si>
  <si>
    <t>Информация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1 квартал 2016 года</t>
  </si>
  <si>
    <t>Фактическая численность работников органов местного самоуправления на 31 марта 2016 года без учёта выборных должностных лиц (штатных единиц), из них:</t>
  </si>
  <si>
    <t>Фактические затраты на оплату труда работников органов местного самоуправления за 1 квартал 2016 года без учёта выборных должностных лиц (тыс. руб.)</t>
  </si>
  <si>
    <t>Фактические затраты на денежное содержание муниципальных служащих за 1 квартал 2016 года (тыс. руб.)</t>
  </si>
  <si>
    <t>Фактическая численность работников бюджетных учреждений  на 31 марта 2016 года (штатных единиц)</t>
  </si>
  <si>
    <t>Фактические затраты на оплату труда работникам бюджетных учреждений  за 1 квартал 2016 года (тыс. руб.)</t>
  </si>
  <si>
    <t>Начальник финансового управления                                                           О.М.Поликарпова</t>
  </si>
  <si>
    <t>Информация о численности муниципальных служащих органов местного самоуправления, работников муниципальных учреждений с указанием фактических затрат на их содержание за 1 полугодие 2016 года</t>
  </si>
  <si>
    <t>Фактические затраты на оплату труда работников органов местного самоуправления за 1 полугодие 2016 года без учёта выборных должностных лиц (тыс. руб.)</t>
  </si>
  <si>
    <t>Фактические затраты на денежное содержание муниципальных служащих за 1 полугодие 2016 года (тыс. руб.)</t>
  </si>
  <si>
    <t>Фактические затраты на оплату труда работникам бюджетных учреждений  за 1 полугодие 2016 года (тыс. руб.)</t>
  </si>
  <si>
    <t>Фактическая численность работников органов местного самоуправления на 30 июня 2016 года без учёта выборных должностных лиц (штатных единиц), из них:</t>
  </si>
  <si>
    <t>Фактическая численность работников бюджетных учреждений  на 30 июня 2016 года (штатных единиц)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</si>
</sst>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#,##0.0"/>
    <numFmt numFmtId="173" formatCode="#,##0.000"/>
  </numFmts>
  <fonts count="1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1"/>
      <name val="Arial Cyr"/>
      <family val="0"/>
    </font>
    <font>
      <sz val="12"/>
      <color indexed="21"/>
      <name val="Times New Roman"/>
      <family val="1"/>
    </font>
    <font>
      <sz val="10"/>
      <color indexed="21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0"/>
      <color indexed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4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12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2" fontId="13" fillId="0" borderId="0" xfId="0" applyNumberFormat="1" applyFont="1" applyFill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I53"/>
  <sheetViews>
    <sheetView workbookViewId="0" topLeftCell="B1">
      <selection activeCell="A8" sqref="A8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2.875" style="9" customWidth="1"/>
    <col min="5" max="5" width="12.875" style="10" customWidth="1"/>
    <col min="6" max="6" width="12.625" style="10" customWidth="1"/>
    <col min="7" max="7" width="3.75390625" style="7" customWidth="1"/>
    <col min="8" max="9" width="10.125" style="6" customWidth="1"/>
    <col min="10" max="10" width="9.875" style="6" customWidth="1"/>
    <col min="11" max="12" width="10.00390625" style="6" customWidth="1"/>
    <col min="13" max="13" width="9.875" style="6" customWidth="1"/>
    <col min="14" max="14" width="9.375" style="6" customWidth="1"/>
    <col min="15" max="60" width="9.125" style="6" customWidth="1"/>
    <col min="61" max="16384" width="9.125" style="7" customWidth="1"/>
  </cols>
  <sheetData>
    <row r="1" spans="2:61" s="1" customFormat="1" ht="57.75" customHeight="1">
      <c r="B1" s="40" t="s">
        <v>24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2:61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2:61" s="1" customFormat="1" ht="21.75" customHeight="1">
      <c r="B3" s="39" t="s">
        <v>0</v>
      </c>
      <c r="C3" s="38"/>
      <c r="D3" s="38"/>
      <c r="E3" s="38"/>
      <c r="F3" s="39" t="s">
        <v>1</v>
      </c>
      <c r="G3" s="38"/>
      <c r="H3" s="15" t="s">
        <v>4</v>
      </c>
      <c r="I3" s="15" t="s">
        <v>10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s="1" customFormat="1" ht="45" customHeight="1">
      <c r="B4" s="37" t="s">
        <v>11</v>
      </c>
      <c r="C4" s="38"/>
      <c r="D4" s="38"/>
      <c r="E4" s="38"/>
      <c r="F4" s="34">
        <f>H4+J4+K4+L4+M4+N4+I4</f>
        <v>106</v>
      </c>
      <c r="G4" s="35"/>
      <c r="H4" s="16">
        <v>4</v>
      </c>
      <c r="I4" s="16">
        <v>12</v>
      </c>
      <c r="J4" s="16">
        <v>19</v>
      </c>
      <c r="K4" s="16">
        <v>3</v>
      </c>
      <c r="L4" s="16">
        <v>12</v>
      </c>
      <c r="M4" s="16">
        <v>46</v>
      </c>
      <c r="N4" s="16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2:61" s="1" customFormat="1" ht="24" customHeight="1">
      <c r="B5" s="37" t="s">
        <v>3</v>
      </c>
      <c r="C5" s="38"/>
      <c r="D5" s="38"/>
      <c r="E5" s="38"/>
      <c r="F5" s="34">
        <f aca="true" t="shared" si="0" ref="F5:F10">H5+J5+K5+L5+M5+N5+I5</f>
        <v>89</v>
      </c>
      <c r="G5" s="35"/>
      <c r="H5" s="16">
        <v>3</v>
      </c>
      <c r="I5" s="16">
        <v>10</v>
      </c>
      <c r="J5" s="16">
        <v>15</v>
      </c>
      <c r="K5" s="16">
        <v>3</v>
      </c>
      <c r="L5" s="16">
        <v>11</v>
      </c>
      <c r="M5" s="16">
        <v>37</v>
      </c>
      <c r="N5" s="16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2:61" s="1" customFormat="1" ht="24" customHeight="1">
      <c r="B6" s="42" t="s">
        <v>2</v>
      </c>
      <c r="C6" s="43"/>
      <c r="D6" s="43"/>
      <c r="E6" s="44"/>
      <c r="F6" s="34">
        <f t="shared" si="0"/>
        <v>11</v>
      </c>
      <c r="G6" s="35"/>
      <c r="H6" s="16"/>
      <c r="I6" s="16"/>
      <c r="J6" s="16"/>
      <c r="K6" s="16"/>
      <c r="L6" s="16"/>
      <c r="M6" s="16">
        <v>11</v>
      </c>
      <c r="N6" s="1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2:61" s="1" customFormat="1" ht="48.75" customHeight="1">
      <c r="B7" s="37" t="s">
        <v>12</v>
      </c>
      <c r="C7" s="38"/>
      <c r="D7" s="38"/>
      <c r="E7" s="38"/>
      <c r="F7" s="34">
        <f t="shared" si="0"/>
        <v>8102.4</v>
      </c>
      <c r="G7" s="35"/>
      <c r="H7" s="16">
        <v>424.6</v>
      </c>
      <c r="I7" s="17">
        <v>1001</v>
      </c>
      <c r="J7" s="16">
        <v>1245.3</v>
      </c>
      <c r="K7" s="16">
        <v>263.7</v>
      </c>
      <c r="L7" s="16">
        <v>1170.4</v>
      </c>
      <c r="M7" s="16">
        <v>3325</v>
      </c>
      <c r="N7" s="16">
        <v>672.4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2:61" s="1" customFormat="1" ht="35.25" customHeight="1">
      <c r="B8" s="37" t="s">
        <v>13</v>
      </c>
      <c r="C8" s="38"/>
      <c r="D8" s="38"/>
      <c r="E8" s="38"/>
      <c r="F8" s="34">
        <f t="shared" si="0"/>
        <v>7315.2</v>
      </c>
      <c r="G8" s="35"/>
      <c r="H8" s="16">
        <v>354.2</v>
      </c>
      <c r="I8" s="17">
        <v>937</v>
      </c>
      <c r="J8" s="18">
        <v>1111.2</v>
      </c>
      <c r="K8" s="16">
        <v>263.7</v>
      </c>
      <c r="L8" s="16">
        <v>1122.7</v>
      </c>
      <c r="M8" s="18">
        <v>2854</v>
      </c>
      <c r="N8" s="16">
        <v>672.4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2:61" s="1" customFormat="1" ht="33.75" customHeight="1">
      <c r="B9" s="37" t="s">
        <v>14</v>
      </c>
      <c r="C9" s="38"/>
      <c r="D9" s="38"/>
      <c r="E9" s="38"/>
      <c r="F9" s="34">
        <f t="shared" si="0"/>
        <v>1252</v>
      </c>
      <c r="G9" s="35"/>
      <c r="H9" s="16"/>
      <c r="I9" s="14"/>
      <c r="J9" s="16">
        <v>1193</v>
      </c>
      <c r="K9" s="16">
        <v>39</v>
      </c>
      <c r="L9" s="16"/>
      <c r="M9" s="16">
        <v>20</v>
      </c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2:61" s="1" customFormat="1" ht="34.5" customHeight="1">
      <c r="B10" s="37" t="s">
        <v>15</v>
      </c>
      <c r="C10" s="38"/>
      <c r="D10" s="38"/>
      <c r="E10" s="38"/>
      <c r="F10" s="34">
        <f t="shared" si="0"/>
        <v>46231.9</v>
      </c>
      <c r="G10" s="35"/>
      <c r="H10" s="16"/>
      <c r="I10" s="14"/>
      <c r="J10" s="16">
        <v>44413.4</v>
      </c>
      <c r="K10" s="16">
        <v>1138.5</v>
      </c>
      <c r="L10" s="16"/>
      <c r="M10" s="17">
        <v>680</v>
      </c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2:60" s="1" customFormat="1" ht="56.25" customHeight="1">
      <c r="B11" s="5"/>
      <c r="C11" s="2"/>
      <c r="D11" s="2"/>
      <c r="E11" s="11"/>
      <c r="F11" s="1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s="4" customFormat="1" ht="18.75">
      <c r="B12" s="36" t="s">
        <v>17</v>
      </c>
      <c r="C12" s="36"/>
      <c r="D12" s="36"/>
      <c r="E12" s="36"/>
      <c r="F12" s="36"/>
      <c r="G12" s="3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2:60" s="1" customFormat="1" ht="15.75">
      <c r="B13" s="5"/>
      <c r="C13" s="2"/>
      <c r="D13" s="2"/>
      <c r="E13" s="11"/>
      <c r="F13" s="1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2:60" s="1" customFormat="1" ht="15.75">
      <c r="B14" s="5"/>
      <c r="C14" s="2"/>
      <c r="D14" s="2"/>
      <c r="E14" s="11"/>
      <c r="F14" s="1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2:60" s="1" customFormat="1" ht="15.75">
      <c r="B15" s="5"/>
      <c r="C15" s="2"/>
      <c r="D15" s="2"/>
      <c r="E15" s="11"/>
      <c r="F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</sheetData>
  <mergeCells count="19"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  <mergeCell ref="F6:G6"/>
    <mergeCell ref="F3:G3"/>
    <mergeCell ref="F8:G8"/>
    <mergeCell ref="F9:G9"/>
    <mergeCell ref="F10:G10"/>
    <mergeCell ref="B12:G12"/>
    <mergeCell ref="B8:E8"/>
    <mergeCell ref="B9:E9"/>
    <mergeCell ref="B10:E10"/>
  </mergeCells>
  <printOptions/>
  <pageMargins left="0.54" right="0.19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I56"/>
  <sheetViews>
    <sheetView workbookViewId="0" topLeftCell="B1">
      <selection activeCell="B18" sqref="B18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2.875" style="9" customWidth="1"/>
    <col min="5" max="5" width="1.25" style="10" customWidth="1"/>
    <col min="6" max="6" width="12.625" style="10" customWidth="1"/>
    <col min="7" max="7" width="0.12890625" style="7" customWidth="1"/>
    <col min="8" max="8" width="9.25390625" style="6" hidden="1" customWidth="1"/>
    <col min="9" max="9" width="10.125" style="6" hidden="1" customWidth="1"/>
    <col min="10" max="10" width="9.875" style="6" hidden="1" customWidth="1"/>
    <col min="11" max="11" width="9.125" style="6" hidden="1" customWidth="1"/>
    <col min="12" max="12" width="0.12890625" style="6" hidden="1" customWidth="1"/>
    <col min="13" max="13" width="10.00390625" style="6" hidden="1" customWidth="1"/>
    <col min="14" max="14" width="0.12890625" style="6" hidden="1" customWidth="1"/>
    <col min="15" max="15" width="9.125" style="6" hidden="1" customWidth="1"/>
    <col min="16" max="60" width="9.125" style="6" customWidth="1"/>
    <col min="61" max="16384" width="9.125" style="7" customWidth="1"/>
  </cols>
  <sheetData>
    <row r="1" spans="2:61" s="1" customFormat="1" ht="91.5" customHeight="1">
      <c r="B1" s="40" t="s">
        <v>61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2:61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2:61" s="1" customFormat="1" ht="21.75" customHeight="1">
      <c r="B3" s="39" t="s">
        <v>0</v>
      </c>
      <c r="C3" s="38"/>
      <c r="D3" s="38"/>
      <c r="E3" s="38"/>
      <c r="F3" s="39" t="s">
        <v>1</v>
      </c>
      <c r="G3" s="38"/>
      <c r="H3" s="15" t="s">
        <v>4</v>
      </c>
      <c r="I3" s="15" t="s">
        <v>10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s="1" customFormat="1" ht="45" customHeight="1">
      <c r="B4" s="37" t="s">
        <v>62</v>
      </c>
      <c r="C4" s="38"/>
      <c r="D4" s="38"/>
      <c r="E4" s="38"/>
      <c r="F4" s="47">
        <f aca="true" t="shared" si="0" ref="F4:F10">H4+J4+K4+L4+M4+N4+I4</f>
        <v>110</v>
      </c>
      <c r="G4" s="55"/>
      <c r="H4" s="16">
        <v>4</v>
      </c>
      <c r="I4" s="16">
        <v>12</v>
      </c>
      <c r="J4" s="16">
        <v>19</v>
      </c>
      <c r="K4" s="16">
        <v>5</v>
      </c>
      <c r="L4" s="16">
        <v>13</v>
      </c>
      <c r="M4" s="16">
        <v>47</v>
      </c>
      <c r="N4" s="16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2:61" s="1" customFormat="1" ht="28.5" customHeight="1">
      <c r="B5" s="37" t="s">
        <v>3</v>
      </c>
      <c r="C5" s="38"/>
      <c r="D5" s="38"/>
      <c r="E5" s="38"/>
      <c r="F5" s="47">
        <f t="shared" si="0"/>
        <v>92</v>
      </c>
      <c r="G5" s="55"/>
      <c r="H5" s="16">
        <v>3</v>
      </c>
      <c r="I5" s="16">
        <v>10</v>
      </c>
      <c r="J5" s="16">
        <v>15</v>
      </c>
      <c r="K5" s="16">
        <v>4</v>
      </c>
      <c r="L5" s="16">
        <v>12</v>
      </c>
      <c r="M5" s="16">
        <v>38</v>
      </c>
      <c r="N5" s="16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2:61" s="1" customFormat="1" ht="24" customHeight="1">
      <c r="B6" s="42" t="s">
        <v>2</v>
      </c>
      <c r="C6" s="43"/>
      <c r="D6" s="43"/>
      <c r="E6" s="44"/>
      <c r="F6" s="34">
        <f t="shared" si="0"/>
        <v>11.5</v>
      </c>
      <c r="G6" s="54"/>
      <c r="H6" s="16"/>
      <c r="I6" s="16"/>
      <c r="J6" s="16"/>
      <c r="K6" s="16">
        <v>0.5</v>
      </c>
      <c r="L6" s="16"/>
      <c r="M6" s="16">
        <v>11</v>
      </c>
      <c r="N6" s="1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2:61" s="1" customFormat="1" ht="48.75" customHeight="1">
      <c r="B7" s="37" t="s">
        <v>63</v>
      </c>
      <c r="C7" s="38"/>
      <c r="D7" s="38"/>
      <c r="E7" s="38"/>
      <c r="F7" s="34">
        <v>38473.1</v>
      </c>
      <c r="G7" s="54"/>
      <c r="H7" s="17">
        <v>1908</v>
      </c>
      <c r="I7" s="17">
        <v>4422.5</v>
      </c>
      <c r="J7" s="17">
        <v>6322</v>
      </c>
      <c r="K7" s="16">
        <v>1590.6</v>
      </c>
      <c r="L7" s="16">
        <v>5150.1</v>
      </c>
      <c r="M7" s="16">
        <v>15825.6</v>
      </c>
      <c r="N7" s="17">
        <v>3240.4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2:61" s="1" customFormat="1" ht="35.25" customHeight="1">
      <c r="B8" s="37" t="s">
        <v>64</v>
      </c>
      <c r="C8" s="38"/>
      <c r="D8" s="38"/>
      <c r="E8" s="38"/>
      <c r="F8" s="34">
        <f t="shared" si="0"/>
        <v>35183.9</v>
      </c>
      <c r="G8" s="54"/>
      <c r="H8" s="16">
        <v>1607</v>
      </c>
      <c r="I8" s="17">
        <v>4128.7</v>
      </c>
      <c r="J8" s="21">
        <v>5678</v>
      </c>
      <c r="K8" s="16">
        <v>1401.7</v>
      </c>
      <c r="L8" s="17">
        <v>4978</v>
      </c>
      <c r="M8" s="21">
        <v>14150.1</v>
      </c>
      <c r="N8" s="17">
        <v>3240.4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2:61" s="1" customFormat="1" ht="33.75" customHeight="1">
      <c r="B9" s="37" t="s">
        <v>65</v>
      </c>
      <c r="C9" s="38"/>
      <c r="D9" s="38"/>
      <c r="E9" s="38"/>
      <c r="F9" s="47">
        <f t="shared" si="0"/>
        <v>1387.8</v>
      </c>
      <c r="G9" s="55"/>
      <c r="H9" s="16"/>
      <c r="I9" s="16"/>
      <c r="J9" s="17">
        <v>1332</v>
      </c>
      <c r="K9" s="16">
        <v>35.5</v>
      </c>
      <c r="L9" s="16"/>
      <c r="M9" s="16">
        <v>20.3</v>
      </c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2:61" s="1" customFormat="1" ht="34.5" customHeight="1">
      <c r="B10" s="37" t="s">
        <v>66</v>
      </c>
      <c r="C10" s="38"/>
      <c r="D10" s="38"/>
      <c r="E10" s="38"/>
      <c r="F10" s="34">
        <f t="shared" si="0"/>
        <v>328093.5</v>
      </c>
      <c r="G10" s="54"/>
      <c r="H10" s="16"/>
      <c r="I10" s="16"/>
      <c r="J10" s="16">
        <v>315156.7</v>
      </c>
      <c r="K10" s="17">
        <v>9908.3</v>
      </c>
      <c r="L10" s="16"/>
      <c r="M10" s="17">
        <v>3028.5</v>
      </c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2:60" s="1" customFormat="1" ht="16.5" customHeight="1">
      <c r="B11" s="5"/>
      <c r="C11" s="2"/>
      <c r="D11" s="2"/>
      <c r="E11" s="11"/>
      <c r="F11" s="11"/>
      <c r="H11" s="25"/>
      <c r="I11" s="25"/>
      <c r="J11" s="25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s="1" customFormat="1" ht="16.5" customHeight="1">
      <c r="B12" s="36"/>
      <c r="C12" s="36"/>
      <c r="D12" s="36"/>
      <c r="E12" s="36"/>
      <c r="F12" s="56"/>
      <c r="G12" s="56"/>
      <c r="H12" s="22">
        <f aca="true" t="shared" si="1" ref="H12:M12">H8/12/H5*1000</f>
        <v>44638.88888888888</v>
      </c>
      <c r="I12" s="22">
        <f t="shared" si="1"/>
        <v>34405.833333333336</v>
      </c>
      <c r="J12" s="22">
        <f t="shared" si="1"/>
        <v>31544.444444444445</v>
      </c>
      <c r="K12" s="22">
        <f t="shared" si="1"/>
        <v>29202.083333333336</v>
      </c>
      <c r="L12" s="22">
        <f t="shared" si="1"/>
        <v>34569.444444444445</v>
      </c>
      <c r="M12" s="22">
        <f t="shared" si="1"/>
        <v>31030.921052631576</v>
      </c>
      <c r="N12" s="22">
        <f>N8/9/N5*1000</f>
        <v>36004.444444444445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2:60" s="1" customFormat="1" ht="16.5" customHeight="1">
      <c r="B13" s="36"/>
      <c r="C13" s="36"/>
      <c r="D13" s="36"/>
      <c r="E13" s="36"/>
      <c r="F13" s="56"/>
      <c r="G13" s="56"/>
      <c r="H13" s="22">
        <f aca="true" t="shared" si="2" ref="H13:M13">(H7-H8)/12/(H4-H5)*1000</f>
        <v>25083.333333333332</v>
      </c>
      <c r="I13" s="22">
        <f t="shared" si="2"/>
        <v>12241.666666666675</v>
      </c>
      <c r="J13" s="22">
        <f t="shared" si="2"/>
        <v>13416.666666666666</v>
      </c>
      <c r="K13" s="22">
        <f t="shared" si="2"/>
        <v>15741.666666666655</v>
      </c>
      <c r="L13" s="22">
        <f t="shared" si="2"/>
        <v>14341.666666666697</v>
      </c>
      <c r="M13" s="22">
        <f t="shared" si="2"/>
        <v>15513.888888888889</v>
      </c>
      <c r="N13" s="28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2:60" s="1" customFormat="1" ht="12.75" customHeight="1">
      <c r="B14" s="5"/>
      <c r="C14" s="2"/>
      <c r="D14" s="2"/>
      <c r="E14" s="11"/>
      <c r="F14" s="1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2:60" s="4" customFormat="1" ht="18.75">
      <c r="B15" s="36" t="s">
        <v>67</v>
      </c>
      <c r="C15" s="36"/>
      <c r="D15" s="36"/>
      <c r="E15" s="36"/>
      <c r="F15" s="36"/>
      <c r="G15" s="3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2:60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2:60" s="1" customFormat="1" ht="15.75">
      <c r="B54" s="5"/>
      <c r="C54" s="2"/>
      <c r="D54" s="2"/>
      <c r="E54" s="11"/>
      <c r="F54" s="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2:60" s="1" customFormat="1" ht="15.75">
      <c r="B55" s="5"/>
      <c r="C55" s="2"/>
      <c r="D55" s="2"/>
      <c r="E55" s="11"/>
      <c r="F55" s="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2:60" s="1" customFormat="1" ht="15.75">
      <c r="B56" s="5"/>
      <c r="C56" s="2"/>
      <c r="D56" s="2"/>
      <c r="E56" s="11"/>
      <c r="F56" s="1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</sheetData>
  <mergeCells count="23">
    <mergeCell ref="F10:G10"/>
    <mergeCell ref="B15:G15"/>
    <mergeCell ref="B8:E8"/>
    <mergeCell ref="B9:E9"/>
    <mergeCell ref="B10:E10"/>
    <mergeCell ref="B12:E12"/>
    <mergeCell ref="B13:E13"/>
    <mergeCell ref="F12:G12"/>
    <mergeCell ref="F13:G13"/>
    <mergeCell ref="F6:G6"/>
    <mergeCell ref="F3:G3"/>
    <mergeCell ref="F8:G8"/>
    <mergeCell ref="F9:G9"/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</mergeCells>
  <printOptions/>
  <pageMargins left="0.5" right="0.19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I54"/>
  <sheetViews>
    <sheetView workbookViewId="0" topLeftCell="B1">
      <selection activeCell="I14" sqref="I14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5.00390625" style="9" customWidth="1"/>
    <col min="5" max="5" width="0.875" style="10" customWidth="1"/>
    <col min="6" max="6" width="11.75390625" style="10" customWidth="1"/>
    <col min="7" max="7" width="0.12890625" style="7" hidden="1" customWidth="1"/>
    <col min="8" max="8" width="8.375" style="6" customWidth="1"/>
    <col min="9" max="9" width="8.875" style="6" customWidth="1"/>
    <col min="10" max="10" width="9.375" style="6" customWidth="1"/>
    <col min="11" max="12" width="9.625" style="6" customWidth="1"/>
    <col min="13" max="13" width="9.375" style="6" customWidth="1"/>
    <col min="14" max="14" width="8.75390625" style="6" customWidth="1"/>
    <col min="15" max="15" width="10.125" style="6" customWidth="1"/>
    <col min="16" max="60" width="9.125" style="6" customWidth="1"/>
    <col min="61" max="16384" width="9.125" style="7" customWidth="1"/>
  </cols>
  <sheetData>
    <row r="1" spans="2:61" s="1" customFormat="1" ht="91.5" customHeight="1">
      <c r="B1" s="40" t="s">
        <v>73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2:61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2:61" s="1" customFormat="1" ht="21.75" customHeight="1">
      <c r="B3" s="39" t="s">
        <v>0</v>
      </c>
      <c r="C3" s="38"/>
      <c r="D3" s="38"/>
      <c r="E3" s="38"/>
      <c r="F3" s="39" t="s">
        <v>1</v>
      </c>
      <c r="G3" s="49"/>
      <c r="H3" s="15" t="s">
        <v>4</v>
      </c>
      <c r="I3" s="15" t="s">
        <v>10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s="1" customFormat="1" ht="45" customHeight="1">
      <c r="B4" s="37" t="s">
        <v>68</v>
      </c>
      <c r="C4" s="38"/>
      <c r="D4" s="38"/>
      <c r="E4" s="38"/>
      <c r="F4" s="47">
        <f aca="true" t="shared" si="0" ref="F4:F10">H4+J4+K4+L4+M4+N4+I4</f>
        <v>112</v>
      </c>
      <c r="G4" s="48"/>
      <c r="H4" s="16">
        <v>4</v>
      </c>
      <c r="I4" s="16">
        <v>12</v>
      </c>
      <c r="J4" s="16">
        <v>19</v>
      </c>
      <c r="K4" s="16">
        <v>5</v>
      </c>
      <c r="L4" s="16">
        <v>14</v>
      </c>
      <c r="M4" s="16">
        <v>48</v>
      </c>
      <c r="N4" s="16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2:61" s="1" customFormat="1" ht="28.5" customHeight="1">
      <c r="B5" s="37" t="s">
        <v>3</v>
      </c>
      <c r="C5" s="38"/>
      <c r="D5" s="38"/>
      <c r="E5" s="38"/>
      <c r="F5" s="47">
        <f t="shared" si="0"/>
        <v>95</v>
      </c>
      <c r="G5" s="48"/>
      <c r="H5" s="16">
        <v>3</v>
      </c>
      <c r="I5" s="16">
        <v>10</v>
      </c>
      <c r="J5" s="16">
        <v>15</v>
      </c>
      <c r="K5" s="16">
        <v>4</v>
      </c>
      <c r="L5" s="16">
        <v>14</v>
      </c>
      <c r="M5" s="16">
        <v>39</v>
      </c>
      <c r="N5" s="16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2:61" s="1" customFormat="1" ht="28.5" customHeight="1">
      <c r="B6" s="42" t="s">
        <v>2</v>
      </c>
      <c r="C6" s="43"/>
      <c r="D6" s="43"/>
      <c r="E6" s="44"/>
      <c r="F6" s="34">
        <f t="shared" si="0"/>
        <v>11.5</v>
      </c>
      <c r="G6" s="35"/>
      <c r="H6" s="16"/>
      <c r="I6" s="16"/>
      <c r="J6" s="16"/>
      <c r="K6" s="16">
        <v>0.5</v>
      </c>
      <c r="L6" s="16"/>
      <c r="M6" s="16">
        <v>11</v>
      </c>
      <c r="N6" s="1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2:61" s="1" customFormat="1" ht="48.75" customHeight="1">
      <c r="B7" s="37" t="s">
        <v>70</v>
      </c>
      <c r="C7" s="38"/>
      <c r="D7" s="38"/>
      <c r="E7" s="38"/>
      <c r="F7" s="34">
        <f t="shared" si="0"/>
        <v>9789.2</v>
      </c>
      <c r="G7" s="35"/>
      <c r="H7" s="17">
        <v>443.2</v>
      </c>
      <c r="I7" s="17">
        <v>1152.2</v>
      </c>
      <c r="J7" s="17">
        <v>1508.9</v>
      </c>
      <c r="K7" s="16">
        <v>392</v>
      </c>
      <c r="L7" s="16">
        <v>1408.7</v>
      </c>
      <c r="M7" s="16">
        <v>3976.5</v>
      </c>
      <c r="N7" s="17">
        <v>907.7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2:61" s="1" customFormat="1" ht="35.25" customHeight="1">
      <c r="B8" s="37" t="s">
        <v>71</v>
      </c>
      <c r="C8" s="38"/>
      <c r="D8" s="38"/>
      <c r="E8" s="38"/>
      <c r="F8" s="34">
        <f t="shared" si="0"/>
        <v>8998.4</v>
      </c>
      <c r="G8" s="35"/>
      <c r="H8" s="16">
        <v>368.2</v>
      </c>
      <c r="I8" s="17">
        <v>1088.8</v>
      </c>
      <c r="J8" s="21">
        <v>1368.9</v>
      </c>
      <c r="K8" s="16">
        <v>345.6</v>
      </c>
      <c r="L8" s="17">
        <v>1364.6</v>
      </c>
      <c r="M8" s="21">
        <v>3554.6</v>
      </c>
      <c r="N8" s="17">
        <v>907.7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2:61" s="1" customFormat="1" ht="33.75" customHeight="1">
      <c r="B9" s="37" t="s">
        <v>69</v>
      </c>
      <c r="C9" s="38"/>
      <c r="D9" s="38"/>
      <c r="E9" s="38"/>
      <c r="F9" s="47">
        <f t="shared" si="0"/>
        <v>1346.7</v>
      </c>
      <c r="G9" s="48"/>
      <c r="H9" s="16"/>
      <c r="I9" s="14"/>
      <c r="J9" s="17">
        <v>1290.7</v>
      </c>
      <c r="K9" s="16">
        <v>35.7</v>
      </c>
      <c r="L9" s="16"/>
      <c r="M9" s="16">
        <v>20.3</v>
      </c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2:61" s="1" customFormat="1" ht="34.5" customHeight="1">
      <c r="B10" s="37" t="s">
        <v>72</v>
      </c>
      <c r="C10" s="38"/>
      <c r="D10" s="38"/>
      <c r="E10" s="38"/>
      <c r="F10" s="34">
        <f t="shared" si="0"/>
        <v>80000.4</v>
      </c>
      <c r="G10" s="35"/>
      <c r="H10" s="16"/>
      <c r="I10" s="14"/>
      <c r="J10" s="16">
        <v>77698.5</v>
      </c>
      <c r="K10" s="17">
        <v>1340</v>
      </c>
      <c r="L10" s="16"/>
      <c r="M10" s="17">
        <v>961.9</v>
      </c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2:60" s="1" customFormat="1" ht="16.5" customHeight="1">
      <c r="B11" s="5"/>
      <c r="C11" s="2"/>
      <c r="D11" s="2"/>
      <c r="E11" s="11"/>
      <c r="F11" s="23"/>
      <c r="G11" s="24"/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s="1" customFormat="1" ht="12.75" customHeight="1">
      <c r="B12" s="5"/>
      <c r="C12" s="2"/>
      <c r="D12" s="2"/>
      <c r="E12" s="11"/>
      <c r="F12" s="11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2:60" s="4" customFormat="1" ht="29.25" customHeight="1">
      <c r="B13" s="36" t="s">
        <v>59</v>
      </c>
      <c r="C13" s="36"/>
      <c r="D13" s="36"/>
      <c r="E13" s="36"/>
      <c r="F13" s="36"/>
      <c r="G13" s="3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</row>
    <row r="14" spans="2:60" s="1" customFormat="1" ht="15.75">
      <c r="B14" s="5"/>
      <c r="C14" s="2"/>
      <c r="D14" s="2"/>
      <c r="E14" s="11"/>
      <c r="F14" s="1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2:60" s="1" customFormat="1" ht="15.75">
      <c r="B15" s="5"/>
      <c r="C15" s="2"/>
      <c r="D15" s="2"/>
      <c r="E15" s="11"/>
      <c r="F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2:60" s="1" customFormat="1" ht="15.75">
      <c r="B54" s="5"/>
      <c r="C54" s="2"/>
      <c r="D54" s="2"/>
      <c r="E54" s="11"/>
      <c r="F54" s="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</sheetData>
  <mergeCells count="19"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  <mergeCell ref="F6:G6"/>
    <mergeCell ref="F3:G3"/>
    <mergeCell ref="F8:G8"/>
    <mergeCell ref="F9:G9"/>
    <mergeCell ref="F10:G10"/>
    <mergeCell ref="B13:G13"/>
    <mergeCell ref="B8:E8"/>
    <mergeCell ref="B9:E9"/>
    <mergeCell ref="B10:E10"/>
  </mergeCells>
  <printOptions/>
  <pageMargins left="0.5" right="0.19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BI55"/>
  <sheetViews>
    <sheetView workbookViewId="0" topLeftCell="B1">
      <selection activeCell="H12" sqref="H12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5.00390625" style="9" customWidth="1"/>
    <col min="5" max="5" width="0.875" style="10" customWidth="1"/>
    <col min="6" max="6" width="11.75390625" style="10" customWidth="1"/>
    <col min="7" max="7" width="0.12890625" style="7" hidden="1" customWidth="1"/>
    <col min="8" max="8" width="8.375" style="6" customWidth="1"/>
    <col min="9" max="9" width="8.875" style="6" customWidth="1"/>
    <col min="10" max="10" width="9.375" style="6" customWidth="1"/>
    <col min="11" max="12" width="9.625" style="6" customWidth="1"/>
    <col min="13" max="13" width="9.375" style="6" customWidth="1"/>
    <col min="14" max="14" width="8.75390625" style="6" customWidth="1"/>
    <col min="15" max="15" width="10.125" style="6" customWidth="1"/>
    <col min="16" max="60" width="9.125" style="6" customWidth="1"/>
    <col min="61" max="16384" width="9.125" style="7" customWidth="1"/>
  </cols>
  <sheetData>
    <row r="1" spans="2:61" s="1" customFormat="1" ht="91.5" customHeight="1">
      <c r="B1" s="40" t="s">
        <v>74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2:61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2:61" s="1" customFormat="1" ht="21.75" customHeight="1">
      <c r="B3" s="39" t="s">
        <v>0</v>
      </c>
      <c r="C3" s="38"/>
      <c r="D3" s="38"/>
      <c r="E3" s="38"/>
      <c r="F3" s="39" t="s">
        <v>1</v>
      </c>
      <c r="G3" s="38"/>
      <c r="H3" s="15" t="s">
        <v>4</v>
      </c>
      <c r="I3" s="15" t="s">
        <v>10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s="1" customFormat="1" ht="45" customHeight="1">
      <c r="B4" s="37" t="s">
        <v>75</v>
      </c>
      <c r="C4" s="38"/>
      <c r="D4" s="38"/>
      <c r="E4" s="38"/>
      <c r="F4" s="47">
        <f aca="true" t="shared" si="0" ref="F4:F10">H4+J4+K4+L4+M4+N4+I4</f>
        <v>113</v>
      </c>
      <c r="G4" s="48"/>
      <c r="H4" s="16">
        <v>4</v>
      </c>
      <c r="I4" s="16">
        <v>12</v>
      </c>
      <c r="J4" s="16">
        <v>19</v>
      </c>
      <c r="K4" s="16">
        <v>5</v>
      </c>
      <c r="L4" s="16">
        <v>14</v>
      </c>
      <c r="M4" s="16">
        <v>49</v>
      </c>
      <c r="N4" s="16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2:61" s="1" customFormat="1" ht="28.5" customHeight="1">
      <c r="B5" s="37" t="s">
        <v>3</v>
      </c>
      <c r="C5" s="38"/>
      <c r="D5" s="38"/>
      <c r="E5" s="38"/>
      <c r="F5" s="47">
        <f t="shared" si="0"/>
        <v>95</v>
      </c>
      <c r="G5" s="48"/>
      <c r="H5" s="16">
        <v>3</v>
      </c>
      <c r="I5" s="16">
        <v>10</v>
      </c>
      <c r="J5" s="16">
        <v>15</v>
      </c>
      <c r="K5" s="16">
        <v>4</v>
      </c>
      <c r="L5" s="16">
        <v>13</v>
      </c>
      <c r="M5" s="16">
        <v>40</v>
      </c>
      <c r="N5" s="16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2:61" s="1" customFormat="1" ht="28.5" customHeight="1">
      <c r="B6" s="42" t="s">
        <v>2</v>
      </c>
      <c r="C6" s="43"/>
      <c r="D6" s="43"/>
      <c r="E6" s="44"/>
      <c r="F6" s="34">
        <f t="shared" si="0"/>
        <v>11.5</v>
      </c>
      <c r="G6" s="35"/>
      <c r="H6" s="16"/>
      <c r="I6" s="16"/>
      <c r="J6" s="16"/>
      <c r="K6" s="16">
        <v>0.5</v>
      </c>
      <c r="L6" s="16"/>
      <c r="M6" s="16">
        <v>11</v>
      </c>
      <c r="N6" s="1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2:61" s="1" customFormat="1" ht="48.75" customHeight="1">
      <c r="B7" s="37" t="s">
        <v>76</v>
      </c>
      <c r="C7" s="38"/>
      <c r="D7" s="38"/>
      <c r="E7" s="38"/>
      <c r="F7" s="34">
        <f t="shared" si="0"/>
        <v>21111.5</v>
      </c>
      <c r="G7" s="35"/>
      <c r="H7" s="17">
        <v>1199.9</v>
      </c>
      <c r="I7" s="17">
        <v>2472</v>
      </c>
      <c r="J7" s="17">
        <v>3193</v>
      </c>
      <c r="K7" s="16">
        <v>814.2</v>
      </c>
      <c r="L7" s="16">
        <v>2821.3</v>
      </c>
      <c r="M7" s="16">
        <v>8952.7</v>
      </c>
      <c r="N7" s="17">
        <v>1658.4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2:61" s="1" customFormat="1" ht="35.25" customHeight="1">
      <c r="B8" s="37" t="s">
        <v>77</v>
      </c>
      <c r="C8" s="38"/>
      <c r="D8" s="38"/>
      <c r="E8" s="38"/>
      <c r="F8" s="34">
        <f t="shared" si="0"/>
        <v>19386.9</v>
      </c>
      <c r="G8" s="35"/>
      <c r="H8" s="17">
        <v>1008</v>
      </c>
      <c r="I8" s="17">
        <v>2345</v>
      </c>
      <c r="J8" s="21">
        <v>2791</v>
      </c>
      <c r="K8" s="16">
        <v>721.3</v>
      </c>
      <c r="L8" s="17">
        <v>2723.6</v>
      </c>
      <c r="M8" s="21">
        <v>8139.6</v>
      </c>
      <c r="N8" s="17">
        <v>1658.4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2:61" s="1" customFormat="1" ht="33.75" customHeight="1">
      <c r="B9" s="37" t="s">
        <v>78</v>
      </c>
      <c r="C9" s="38"/>
      <c r="D9" s="38"/>
      <c r="E9" s="38"/>
      <c r="F9" s="47">
        <f t="shared" si="0"/>
        <v>1407.3</v>
      </c>
      <c r="G9" s="48"/>
      <c r="H9" s="16"/>
      <c r="I9" s="16"/>
      <c r="J9" s="17">
        <v>1351.3</v>
      </c>
      <c r="K9" s="16">
        <v>35.7</v>
      </c>
      <c r="L9" s="16"/>
      <c r="M9" s="16">
        <v>20.3</v>
      </c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2:61" s="1" customFormat="1" ht="34.5" customHeight="1">
      <c r="B10" s="37" t="s">
        <v>79</v>
      </c>
      <c r="C10" s="38"/>
      <c r="D10" s="38"/>
      <c r="E10" s="38"/>
      <c r="F10" s="34">
        <f t="shared" si="0"/>
        <v>195435.69999999998</v>
      </c>
      <c r="G10" s="35"/>
      <c r="H10" s="16"/>
      <c r="I10" s="16"/>
      <c r="J10" s="16">
        <v>189821.8</v>
      </c>
      <c r="K10" s="17">
        <v>3920.8</v>
      </c>
      <c r="L10" s="16"/>
      <c r="M10" s="17">
        <v>1693.1</v>
      </c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2:60" s="1" customFormat="1" ht="16.5" customHeight="1">
      <c r="B11" s="5"/>
      <c r="C11" s="2"/>
      <c r="D11" s="2"/>
      <c r="E11" s="11"/>
      <c r="F11" s="56"/>
      <c r="G11" s="56"/>
      <c r="H11" s="22"/>
      <c r="I11" s="22"/>
      <c r="J11" s="22"/>
      <c r="K11" s="22"/>
      <c r="L11" s="22"/>
      <c r="M11" s="22"/>
      <c r="N11" s="22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s="1" customFormat="1" ht="15" customHeight="1">
      <c r="B12" s="5"/>
      <c r="C12" s="2"/>
      <c r="D12" s="2"/>
      <c r="E12" s="11"/>
      <c r="F12" s="26">
        <f>(F8/F5)/6*1000</f>
        <v>34012.1052631579</v>
      </c>
      <c r="G12" s="26" t="e">
        <f>(G8/G5)/6*1000</f>
        <v>#DIV/0!</v>
      </c>
      <c r="H12" s="22">
        <f>(H8/H5)/6*1000</f>
        <v>56000</v>
      </c>
      <c r="I12" s="22">
        <f aca="true" t="shared" si="1" ref="I12:N12">(I8/I5)/6*1000</f>
        <v>39083.333333333336</v>
      </c>
      <c r="J12" s="22">
        <f t="shared" si="1"/>
        <v>31011.11111111111</v>
      </c>
      <c r="K12" s="22">
        <f t="shared" si="1"/>
        <v>30054.166666666664</v>
      </c>
      <c r="L12" s="22">
        <f t="shared" si="1"/>
        <v>34917.94871794872</v>
      </c>
      <c r="M12" s="22">
        <f t="shared" si="1"/>
        <v>33915</v>
      </c>
      <c r="N12" s="22">
        <f t="shared" si="1"/>
        <v>27640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2:60" s="1" customFormat="1" ht="15" customHeight="1">
      <c r="B13" s="5"/>
      <c r="C13" s="2"/>
      <c r="D13" s="2"/>
      <c r="E13" s="11"/>
      <c r="F13" s="26">
        <f>(F7-F8)/6/(F4-F5)*1000</f>
        <v>15968.518518518506</v>
      </c>
      <c r="G13" s="26">
        <f>(G7-G8)/6/1*1000</f>
        <v>0</v>
      </c>
      <c r="H13" s="22">
        <f>(H7-H8)/6/1*1000</f>
        <v>31983.33333333335</v>
      </c>
      <c r="I13" s="22">
        <f aca="true" t="shared" si="2" ref="I13:N13">(I7-I8)/6/1*1000</f>
        <v>21166.666666666668</v>
      </c>
      <c r="J13" s="22">
        <f>(J7-J8)/6/4*1000</f>
        <v>16750</v>
      </c>
      <c r="K13" s="22">
        <f t="shared" si="2"/>
        <v>15483.333333333348</v>
      </c>
      <c r="L13" s="22">
        <f t="shared" si="2"/>
        <v>16283.333333333378</v>
      </c>
      <c r="M13" s="22">
        <f>(M7-M8)/9/6*1000</f>
        <v>15057.407407407416</v>
      </c>
      <c r="N13" s="22">
        <f t="shared" si="2"/>
        <v>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2:60" s="4" customFormat="1" ht="19.5" customHeight="1">
      <c r="B14" s="36" t="s">
        <v>59</v>
      </c>
      <c r="C14" s="36"/>
      <c r="D14" s="36"/>
      <c r="E14" s="36"/>
      <c r="F14" s="36"/>
      <c r="G14" s="3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2:60" s="1" customFormat="1" ht="15.75">
      <c r="B15" s="5"/>
      <c r="C15" s="2"/>
      <c r="D15" s="2"/>
      <c r="E15" s="11"/>
      <c r="F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2:60" s="1" customFormat="1" ht="15.75">
      <c r="B54" s="5"/>
      <c r="C54" s="2"/>
      <c r="D54" s="2"/>
      <c r="E54" s="11"/>
      <c r="F54" s="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2:60" s="1" customFormat="1" ht="15.75">
      <c r="B55" s="5"/>
      <c r="C55" s="2"/>
      <c r="D55" s="2"/>
      <c r="E55" s="11"/>
      <c r="F55" s="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</sheetData>
  <mergeCells count="20">
    <mergeCell ref="F10:G10"/>
    <mergeCell ref="B14:G14"/>
    <mergeCell ref="B8:E8"/>
    <mergeCell ref="B9:E9"/>
    <mergeCell ref="B10:E10"/>
    <mergeCell ref="F11:G11"/>
    <mergeCell ref="F6:G6"/>
    <mergeCell ref="F3:G3"/>
    <mergeCell ref="F8:G8"/>
    <mergeCell ref="F9:G9"/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</mergeCells>
  <printOptions/>
  <pageMargins left="0.5" right="0.19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BI55"/>
  <sheetViews>
    <sheetView workbookViewId="0" topLeftCell="B1">
      <selection activeCell="M4" sqref="M4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5.00390625" style="9" customWidth="1"/>
    <col min="5" max="5" width="0.875" style="10" customWidth="1"/>
    <col min="6" max="6" width="11.75390625" style="10" customWidth="1"/>
    <col min="7" max="7" width="0.12890625" style="7" hidden="1" customWidth="1"/>
    <col min="8" max="8" width="8.375" style="6" customWidth="1"/>
    <col min="9" max="9" width="8.875" style="6" customWidth="1"/>
    <col min="10" max="10" width="9.375" style="6" customWidth="1"/>
    <col min="11" max="12" width="9.625" style="6" customWidth="1"/>
    <col min="13" max="13" width="9.375" style="6" customWidth="1"/>
    <col min="14" max="14" width="8.75390625" style="6" customWidth="1"/>
    <col min="15" max="15" width="10.125" style="6" customWidth="1"/>
    <col min="16" max="60" width="9.125" style="6" customWidth="1"/>
    <col min="61" max="16384" width="9.125" style="7" customWidth="1"/>
  </cols>
  <sheetData>
    <row r="1" spans="2:61" s="1" customFormat="1" ht="91.5" customHeight="1">
      <c r="B1" s="40" t="s">
        <v>80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2:61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2:61" s="1" customFormat="1" ht="21.75" customHeight="1">
      <c r="B3" s="39" t="s">
        <v>0</v>
      </c>
      <c r="C3" s="38"/>
      <c r="D3" s="38"/>
      <c r="E3" s="38"/>
      <c r="F3" s="39" t="s">
        <v>1</v>
      </c>
      <c r="G3" s="49"/>
      <c r="H3" s="20" t="s">
        <v>4</v>
      </c>
      <c r="I3" s="20" t="s">
        <v>10</v>
      </c>
      <c r="J3" s="20" t="s">
        <v>5</v>
      </c>
      <c r="K3" s="20" t="s">
        <v>6</v>
      </c>
      <c r="L3" s="20" t="s">
        <v>7</v>
      </c>
      <c r="M3" s="20" t="s">
        <v>8</v>
      </c>
      <c r="N3" s="15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s="1" customFormat="1" ht="45" customHeight="1">
      <c r="B4" s="37" t="s">
        <v>81</v>
      </c>
      <c r="C4" s="38"/>
      <c r="D4" s="38"/>
      <c r="E4" s="38"/>
      <c r="F4" s="47">
        <f aca="true" t="shared" si="0" ref="F4:F10">H4+J4+K4+L4+M4+N4+I4</f>
        <v>113</v>
      </c>
      <c r="G4" s="48"/>
      <c r="H4" s="29">
        <v>4</v>
      </c>
      <c r="I4" s="29">
        <v>12</v>
      </c>
      <c r="J4" s="29">
        <v>19</v>
      </c>
      <c r="K4" s="29">
        <v>5</v>
      </c>
      <c r="L4" s="29">
        <v>14</v>
      </c>
      <c r="M4" s="29">
        <v>49</v>
      </c>
      <c r="N4" s="16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2:61" s="1" customFormat="1" ht="28.5" customHeight="1">
      <c r="B5" s="37" t="s">
        <v>3</v>
      </c>
      <c r="C5" s="38"/>
      <c r="D5" s="38"/>
      <c r="E5" s="38"/>
      <c r="F5" s="47">
        <f t="shared" si="0"/>
        <v>95</v>
      </c>
      <c r="G5" s="48"/>
      <c r="H5" s="29">
        <v>3</v>
      </c>
      <c r="I5" s="29">
        <v>10</v>
      </c>
      <c r="J5" s="29">
        <v>15</v>
      </c>
      <c r="K5" s="29">
        <v>4</v>
      </c>
      <c r="L5" s="29">
        <v>13</v>
      </c>
      <c r="M5" s="29">
        <v>40</v>
      </c>
      <c r="N5" s="16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2:61" s="1" customFormat="1" ht="28.5" customHeight="1">
      <c r="B6" s="42" t="s">
        <v>2</v>
      </c>
      <c r="C6" s="43"/>
      <c r="D6" s="43"/>
      <c r="E6" s="44"/>
      <c r="F6" s="47">
        <f t="shared" si="0"/>
        <v>11</v>
      </c>
      <c r="G6" s="48"/>
      <c r="H6" s="29"/>
      <c r="I6" s="29"/>
      <c r="J6" s="29"/>
      <c r="K6" s="29"/>
      <c r="L6" s="29"/>
      <c r="M6" s="29">
        <v>11</v>
      </c>
      <c r="N6" s="1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2:61" s="1" customFormat="1" ht="48.75" customHeight="1">
      <c r="B7" s="37" t="s">
        <v>82</v>
      </c>
      <c r="C7" s="38"/>
      <c r="D7" s="38"/>
      <c r="E7" s="38"/>
      <c r="F7" s="34">
        <f t="shared" si="0"/>
        <v>30863.8</v>
      </c>
      <c r="G7" s="35"/>
      <c r="H7" s="30">
        <v>1479.7</v>
      </c>
      <c r="I7" s="30">
        <v>3546.6</v>
      </c>
      <c r="J7" s="30">
        <v>4775.7</v>
      </c>
      <c r="K7" s="29">
        <v>1227.4</v>
      </c>
      <c r="L7" s="29">
        <v>4116.7</v>
      </c>
      <c r="M7" s="29">
        <v>13236.7</v>
      </c>
      <c r="N7" s="17">
        <v>2481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2:61" s="1" customFormat="1" ht="35.25" customHeight="1">
      <c r="B8" s="37" t="s">
        <v>83</v>
      </c>
      <c r="C8" s="38"/>
      <c r="D8" s="38"/>
      <c r="E8" s="38"/>
      <c r="F8" s="34">
        <f t="shared" si="0"/>
        <v>28353.8</v>
      </c>
      <c r="G8" s="35"/>
      <c r="H8" s="30">
        <v>1242.6</v>
      </c>
      <c r="I8" s="30">
        <v>3340.2</v>
      </c>
      <c r="J8" s="31">
        <v>4209.6</v>
      </c>
      <c r="K8" s="30">
        <v>1111</v>
      </c>
      <c r="L8" s="30">
        <v>3975.1</v>
      </c>
      <c r="M8" s="31">
        <v>11994.3</v>
      </c>
      <c r="N8" s="17">
        <v>2481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2:61" s="1" customFormat="1" ht="33.75" customHeight="1">
      <c r="B9" s="37" t="s">
        <v>84</v>
      </c>
      <c r="C9" s="38"/>
      <c r="D9" s="38"/>
      <c r="E9" s="38"/>
      <c r="F9" s="47">
        <f t="shared" si="0"/>
        <v>1421.3</v>
      </c>
      <c r="G9" s="48"/>
      <c r="H9" s="29"/>
      <c r="I9" s="29"/>
      <c r="J9" s="30">
        <v>1304.7</v>
      </c>
      <c r="K9" s="29">
        <v>96.3</v>
      </c>
      <c r="L9" s="29"/>
      <c r="M9" s="29">
        <v>20.3</v>
      </c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2:61" s="1" customFormat="1" ht="34.5" customHeight="1">
      <c r="B10" s="37" t="s">
        <v>85</v>
      </c>
      <c r="C10" s="38"/>
      <c r="D10" s="38"/>
      <c r="E10" s="38"/>
      <c r="F10" s="34">
        <f t="shared" si="0"/>
        <v>250997.9</v>
      </c>
      <c r="G10" s="35"/>
      <c r="H10" s="29"/>
      <c r="I10" s="29"/>
      <c r="J10" s="29">
        <v>240180.8</v>
      </c>
      <c r="K10" s="30">
        <v>8273.5</v>
      </c>
      <c r="L10" s="29"/>
      <c r="M10" s="30">
        <v>2543.6</v>
      </c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2:60" s="1" customFormat="1" ht="16.5" customHeight="1">
      <c r="B11" s="5"/>
      <c r="C11" s="59" t="s">
        <v>86</v>
      </c>
      <c r="D11" s="59"/>
      <c r="E11" s="59"/>
      <c r="F11" s="56">
        <f>F8/F5/9*1000</f>
        <v>33162.339181286545</v>
      </c>
      <c r="G11" s="56"/>
      <c r="H11" s="26">
        <f aca="true" t="shared" si="1" ref="H11:N11">H8/H5/9*1000</f>
        <v>46022.22222222222</v>
      </c>
      <c r="I11" s="26">
        <f t="shared" si="1"/>
        <v>37113.33333333333</v>
      </c>
      <c r="J11" s="26">
        <f t="shared" si="1"/>
        <v>31182.222222222226</v>
      </c>
      <c r="K11" s="26">
        <f t="shared" si="1"/>
        <v>30861.11111111111</v>
      </c>
      <c r="L11" s="26">
        <f t="shared" si="1"/>
        <v>33975.21367521367</v>
      </c>
      <c r="M11" s="26">
        <f t="shared" si="1"/>
        <v>33317.49999999999</v>
      </c>
      <c r="N11" s="26">
        <f t="shared" si="1"/>
        <v>27566.666666666668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s="1" customFormat="1" ht="15" customHeight="1">
      <c r="B12" s="5"/>
      <c r="C12" s="60" t="s">
        <v>87</v>
      </c>
      <c r="D12" s="60"/>
      <c r="E12" s="60"/>
      <c r="F12" s="56">
        <f>(F7-F8)/(F4-F5)/9*1000</f>
        <v>15493.827160493829</v>
      </c>
      <c r="G12" s="56"/>
      <c r="H12" s="26">
        <f aca="true" t="shared" si="2" ref="H12:M12">(H7-H8)/(H4-H5)/9*1000</f>
        <v>26344.44444444446</v>
      </c>
      <c r="I12" s="26">
        <f t="shared" si="2"/>
        <v>11466.666666666672</v>
      </c>
      <c r="J12" s="26">
        <f t="shared" si="2"/>
        <v>15724.999999999985</v>
      </c>
      <c r="K12" s="26">
        <f t="shared" si="2"/>
        <v>12933.333333333345</v>
      </c>
      <c r="L12" s="26">
        <f t="shared" si="2"/>
        <v>15733.333333333323</v>
      </c>
      <c r="M12" s="26">
        <f t="shared" si="2"/>
        <v>15338.271604938289</v>
      </c>
      <c r="N12" s="26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2:60" s="1" customFormat="1" ht="15" customHeight="1">
      <c r="B13" s="5"/>
      <c r="C13" s="2"/>
      <c r="D13" s="2"/>
      <c r="E13" s="11"/>
      <c r="F13" s="28"/>
      <c r="G13" s="28"/>
      <c r="H13" s="28"/>
      <c r="I13" s="28"/>
      <c r="J13" s="28"/>
      <c r="K13" s="28"/>
      <c r="L13" s="28"/>
      <c r="M13" s="28"/>
      <c r="N13" s="28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2:60" s="4" customFormat="1" ht="19.5" customHeight="1">
      <c r="B14" s="36" t="s">
        <v>59</v>
      </c>
      <c r="C14" s="36"/>
      <c r="D14" s="36"/>
      <c r="E14" s="36"/>
      <c r="F14" s="36"/>
      <c r="G14" s="3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2:60" s="1" customFormat="1" ht="15.75">
      <c r="B15" s="5"/>
      <c r="C15" s="2"/>
      <c r="D15" s="2"/>
      <c r="E15" s="11"/>
      <c r="F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2:60" s="1" customFormat="1" ht="15.75">
      <c r="B54" s="5"/>
      <c r="C54" s="2"/>
      <c r="D54" s="2"/>
      <c r="E54" s="11"/>
      <c r="F54" s="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2:60" s="1" customFormat="1" ht="15.75">
      <c r="B55" s="5"/>
      <c r="C55" s="2"/>
      <c r="D55" s="2"/>
      <c r="E55" s="11"/>
      <c r="F55" s="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</sheetData>
  <mergeCells count="23"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  <mergeCell ref="F6:G6"/>
    <mergeCell ref="F3:G3"/>
    <mergeCell ref="F8:G8"/>
    <mergeCell ref="F9:G9"/>
    <mergeCell ref="F10:G10"/>
    <mergeCell ref="B14:G14"/>
    <mergeCell ref="B8:E8"/>
    <mergeCell ref="B9:E9"/>
    <mergeCell ref="B10:E10"/>
    <mergeCell ref="F11:G11"/>
    <mergeCell ref="C11:E11"/>
    <mergeCell ref="C12:E12"/>
    <mergeCell ref="F12:G12"/>
  </mergeCells>
  <printOptions/>
  <pageMargins left="0.5" right="0.19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BI55"/>
  <sheetViews>
    <sheetView workbookViewId="0" topLeftCell="B1">
      <selection activeCell="M6" sqref="M6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5.00390625" style="9" customWidth="1"/>
    <col min="5" max="5" width="0.875" style="10" customWidth="1"/>
    <col min="6" max="6" width="11.75390625" style="10" customWidth="1"/>
    <col min="7" max="7" width="0.12890625" style="7" hidden="1" customWidth="1"/>
    <col min="8" max="8" width="8.375" style="6" customWidth="1"/>
    <col min="9" max="9" width="8.875" style="6" customWidth="1"/>
    <col min="10" max="10" width="9.375" style="6" customWidth="1"/>
    <col min="11" max="12" width="9.625" style="6" customWidth="1"/>
    <col min="13" max="13" width="9.375" style="6" customWidth="1"/>
    <col min="14" max="14" width="8.75390625" style="6" customWidth="1"/>
    <col min="15" max="15" width="10.125" style="6" customWidth="1"/>
    <col min="16" max="60" width="9.125" style="6" customWidth="1"/>
    <col min="61" max="16384" width="9.125" style="7" customWidth="1"/>
  </cols>
  <sheetData>
    <row r="1" spans="2:61" s="1" customFormat="1" ht="91.5" customHeight="1">
      <c r="B1" s="40" t="s">
        <v>88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2:61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2:61" s="1" customFormat="1" ht="21.75" customHeight="1">
      <c r="B3" s="39" t="s">
        <v>0</v>
      </c>
      <c r="C3" s="38"/>
      <c r="D3" s="38"/>
      <c r="E3" s="38"/>
      <c r="F3" s="39" t="s">
        <v>1</v>
      </c>
      <c r="G3" s="49"/>
      <c r="H3" s="15" t="s">
        <v>4</v>
      </c>
      <c r="I3" s="15" t="s">
        <v>10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s="1" customFormat="1" ht="45" customHeight="1">
      <c r="B4" s="37" t="s">
        <v>89</v>
      </c>
      <c r="C4" s="38"/>
      <c r="D4" s="38"/>
      <c r="E4" s="38"/>
      <c r="F4" s="47">
        <f aca="true" t="shared" si="0" ref="F4:F10">H4+J4+K4+L4+M4+N4+I4</f>
        <v>117</v>
      </c>
      <c r="G4" s="48"/>
      <c r="H4" s="16">
        <v>4</v>
      </c>
      <c r="I4" s="16">
        <v>10</v>
      </c>
      <c r="J4" s="16">
        <v>19</v>
      </c>
      <c r="K4" s="16">
        <v>5</v>
      </c>
      <c r="L4" s="16">
        <v>14</v>
      </c>
      <c r="M4" s="27">
        <v>55</v>
      </c>
      <c r="N4" s="16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2:61" s="1" customFormat="1" ht="28.5" customHeight="1">
      <c r="B5" s="37" t="s">
        <v>3</v>
      </c>
      <c r="C5" s="38"/>
      <c r="D5" s="38"/>
      <c r="E5" s="38"/>
      <c r="F5" s="47">
        <f t="shared" si="0"/>
        <v>94</v>
      </c>
      <c r="G5" s="48"/>
      <c r="H5" s="16">
        <v>3</v>
      </c>
      <c r="I5" s="16">
        <v>10</v>
      </c>
      <c r="J5" s="16">
        <v>15</v>
      </c>
      <c r="K5" s="16">
        <v>4</v>
      </c>
      <c r="L5" s="16">
        <v>13</v>
      </c>
      <c r="M5" s="27">
        <v>39</v>
      </c>
      <c r="N5" s="16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2:61" s="1" customFormat="1" ht="28.5" customHeight="1">
      <c r="B6" s="42" t="s">
        <v>2</v>
      </c>
      <c r="C6" s="43"/>
      <c r="D6" s="43"/>
      <c r="E6" s="44"/>
      <c r="F6" s="47">
        <f t="shared" si="0"/>
        <v>12.25</v>
      </c>
      <c r="G6" s="48"/>
      <c r="H6" s="16"/>
      <c r="I6" s="16"/>
      <c r="J6" s="16"/>
      <c r="K6" s="16">
        <v>0.25</v>
      </c>
      <c r="L6" s="16"/>
      <c r="M6" s="27">
        <v>12</v>
      </c>
      <c r="N6" s="14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2:61" s="1" customFormat="1" ht="48.75" customHeight="1">
      <c r="B7" s="37" t="s">
        <v>90</v>
      </c>
      <c r="C7" s="38"/>
      <c r="D7" s="38"/>
      <c r="E7" s="38"/>
      <c r="F7" s="34">
        <f t="shared" si="0"/>
        <v>40456.3</v>
      </c>
      <c r="G7" s="35"/>
      <c r="H7" s="32">
        <v>1920</v>
      </c>
      <c r="I7" s="17">
        <v>4392.7</v>
      </c>
      <c r="J7" s="17">
        <v>6595</v>
      </c>
      <c r="K7" s="16">
        <v>1673.1</v>
      </c>
      <c r="L7" s="16">
        <v>5475.6</v>
      </c>
      <c r="M7" s="27">
        <v>17088.9</v>
      </c>
      <c r="N7" s="32">
        <v>3311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2:61" s="1" customFormat="1" ht="35.25" customHeight="1">
      <c r="B8" s="37" t="s">
        <v>91</v>
      </c>
      <c r="C8" s="38"/>
      <c r="D8" s="38"/>
      <c r="E8" s="38"/>
      <c r="F8" s="34">
        <f t="shared" si="0"/>
        <v>36847.3</v>
      </c>
      <c r="G8" s="35"/>
      <c r="H8" s="32">
        <v>1608</v>
      </c>
      <c r="I8" s="17">
        <v>4180.9</v>
      </c>
      <c r="J8" s="21">
        <v>5827</v>
      </c>
      <c r="K8" s="17">
        <v>1478.8</v>
      </c>
      <c r="L8" s="17">
        <v>5287.7</v>
      </c>
      <c r="M8" s="33">
        <v>15153.9</v>
      </c>
      <c r="N8" s="32">
        <v>3311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2:61" s="1" customFormat="1" ht="33.75" customHeight="1">
      <c r="B9" s="37" t="s">
        <v>92</v>
      </c>
      <c r="C9" s="38"/>
      <c r="D9" s="38"/>
      <c r="E9" s="38"/>
      <c r="F9" s="47">
        <f t="shared" si="0"/>
        <v>1435.8</v>
      </c>
      <c r="G9" s="48"/>
      <c r="H9" s="16"/>
      <c r="I9" s="16"/>
      <c r="J9" s="17">
        <v>1307.2</v>
      </c>
      <c r="K9" s="16">
        <v>108.3</v>
      </c>
      <c r="L9" s="16"/>
      <c r="M9" s="16">
        <v>20.3</v>
      </c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2:61" s="1" customFormat="1" ht="34.5" customHeight="1">
      <c r="B10" s="37" t="s">
        <v>93</v>
      </c>
      <c r="C10" s="38"/>
      <c r="D10" s="38"/>
      <c r="E10" s="38"/>
      <c r="F10" s="34">
        <f t="shared" si="0"/>
        <v>342010.2</v>
      </c>
      <c r="G10" s="35"/>
      <c r="H10" s="16"/>
      <c r="I10" s="16"/>
      <c r="J10" s="16">
        <v>321917.2</v>
      </c>
      <c r="K10" s="17">
        <v>16655</v>
      </c>
      <c r="L10" s="16"/>
      <c r="M10" s="17">
        <v>3438</v>
      </c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2:60" s="1" customFormat="1" ht="16.5" customHeight="1">
      <c r="B11" s="5"/>
      <c r="C11" s="59" t="s">
        <v>86</v>
      </c>
      <c r="D11" s="59"/>
      <c r="E11" s="59"/>
      <c r="F11" s="56">
        <f>F8/F5/12*1000</f>
        <v>32666.046099290783</v>
      </c>
      <c r="G11" s="56"/>
      <c r="H11" s="22">
        <f aca="true" t="shared" si="1" ref="H11:N11">H8/H5/12*1000</f>
        <v>44666.666666666664</v>
      </c>
      <c r="I11" s="22">
        <f t="shared" si="1"/>
        <v>34840.83333333333</v>
      </c>
      <c r="J11" s="22">
        <f t="shared" si="1"/>
        <v>32372.22222222222</v>
      </c>
      <c r="K11" s="22">
        <f t="shared" si="1"/>
        <v>30808.333333333332</v>
      </c>
      <c r="L11" s="22">
        <f t="shared" si="1"/>
        <v>33895.51282051282</v>
      </c>
      <c r="M11" s="22">
        <f t="shared" si="1"/>
        <v>32380.128205128207</v>
      </c>
      <c r="N11" s="22">
        <f t="shared" si="1"/>
        <v>27591.666666666668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s="1" customFormat="1" ht="15" customHeight="1">
      <c r="B12" s="5"/>
      <c r="C12" s="60" t="s">
        <v>87</v>
      </c>
      <c r="D12" s="60"/>
      <c r="E12" s="60"/>
      <c r="F12" s="56">
        <f>(F7-F8)/(F4-F5)/12*1000</f>
        <v>13076.08695652174</v>
      </c>
      <c r="G12" s="56"/>
      <c r="H12" s="22">
        <f aca="true" t="shared" si="2" ref="H12:M12">(H7-H8)/(H4-H5)/12*1000</f>
        <v>26000</v>
      </c>
      <c r="I12" s="22">
        <f>(I7-I8)/1/12*1000</f>
        <v>17650.000000000015</v>
      </c>
      <c r="J12" s="22">
        <f t="shared" si="2"/>
        <v>16000</v>
      </c>
      <c r="K12" s="22">
        <f t="shared" si="2"/>
        <v>16191.666666666662</v>
      </c>
      <c r="L12" s="22">
        <f t="shared" si="2"/>
        <v>15658.33333333338</v>
      </c>
      <c r="M12" s="22">
        <f t="shared" si="2"/>
        <v>10078.12500000001</v>
      </c>
      <c r="N12" s="28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2:60" s="1" customFormat="1" ht="15" customHeight="1">
      <c r="B13" s="5"/>
      <c r="C13" s="2"/>
      <c r="D13" s="2"/>
      <c r="E13" s="11"/>
      <c r="F13" s="28"/>
      <c r="G13" s="28"/>
      <c r="H13" s="28"/>
      <c r="I13" s="28"/>
      <c r="J13" s="28"/>
      <c r="K13" s="28"/>
      <c r="L13" s="28"/>
      <c r="M13" s="28"/>
      <c r="N13" s="28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2:60" s="4" customFormat="1" ht="19.5" customHeight="1">
      <c r="B14" s="36" t="s">
        <v>59</v>
      </c>
      <c r="C14" s="36"/>
      <c r="D14" s="36"/>
      <c r="E14" s="36"/>
      <c r="F14" s="36"/>
      <c r="G14" s="3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2:60" s="1" customFormat="1" ht="15.75">
      <c r="B15" s="5"/>
      <c r="C15" s="2"/>
      <c r="D15" s="2"/>
      <c r="E15" s="11"/>
      <c r="F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2:60" s="1" customFormat="1" ht="15.75">
      <c r="B54" s="5"/>
      <c r="C54" s="2"/>
      <c r="D54" s="2"/>
      <c r="E54" s="11"/>
      <c r="F54" s="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2:60" s="1" customFormat="1" ht="15.75">
      <c r="B55" s="5"/>
      <c r="C55" s="2"/>
      <c r="D55" s="2"/>
      <c r="E55" s="11"/>
      <c r="F55" s="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</sheetData>
  <mergeCells count="23">
    <mergeCell ref="F10:G10"/>
    <mergeCell ref="B14:G14"/>
    <mergeCell ref="B8:E8"/>
    <mergeCell ref="B9:E9"/>
    <mergeCell ref="B10:E10"/>
    <mergeCell ref="F11:G11"/>
    <mergeCell ref="C11:E11"/>
    <mergeCell ref="C12:E12"/>
    <mergeCell ref="F12:G12"/>
    <mergeCell ref="F6:G6"/>
    <mergeCell ref="F3:G3"/>
    <mergeCell ref="F8:G8"/>
    <mergeCell ref="F9:G9"/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</mergeCells>
  <printOptions/>
  <pageMargins left="0.5" right="0.19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BB55"/>
  <sheetViews>
    <sheetView workbookViewId="0" topLeftCell="B1">
      <selection activeCell="F10" sqref="F10:G10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5.00390625" style="9" customWidth="1"/>
    <col min="5" max="5" width="0.875" style="10" customWidth="1"/>
    <col min="6" max="6" width="11.75390625" style="10" customWidth="1"/>
    <col min="7" max="7" width="9.875" style="7" customWidth="1"/>
    <col min="8" max="8" width="10.125" style="6" customWidth="1"/>
    <col min="9" max="53" width="9.125" style="6" customWidth="1"/>
    <col min="54" max="16384" width="9.125" style="7" customWidth="1"/>
  </cols>
  <sheetData>
    <row r="1" spans="2:54" s="1" customFormat="1" ht="91.5" customHeight="1">
      <c r="B1" s="40" t="s">
        <v>88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</row>
    <row r="2" spans="2:54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2:54" s="1" customFormat="1" ht="21.75" customHeight="1">
      <c r="B3" s="39" t="s">
        <v>0</v>
      </c>
      <c r="C3" s="38"/>
      <c r="D3" s="38"/>
      <c r="E3" s="38"/>
      <c r="F3" s="39" t="s">
        <v>1</v>
      </c>
      <c r="G3" s="38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2:54" s="1" customFormat="1" ht="45" customHeight="1">
      <c r="B4" s="37" t="s">
        <v>89</v>
      </c>
      <c r="C4" s="38"/>
      <c r="D4" s="38"/>
      <c r="E4" s="38"/>
      <c r="F4" s="47">
        <v>117</v>
      </c>
      <c r="G4" s="55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2:54" s="1" customFormat="1" ht="28.5" customHeight="1">
      <c r="B5" s="37" t="s">
        <v>3</v>
      </c>
      <c r="C5" s="38"/>
      <c r="D5" s="38"/>
      <c r="E5" s="38"/>
      <c r="F5" s="47">
        <v>94</v>
      </c>
      <c r="G5" s="55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2:54" s="1" customFormat="1" ht="28.5" customHeight="1">
      <c r="B6" s="42" t="s">
        <v>2</v>
      </c>
      <c r="C6" s="43"/>
      <c r="D6" s="43"/>
      <c r="E6" s="44"/>
      <c r="F6" s="47">
        <v>12</v>
      </c>
      <c r="G6" s="55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2:54" s="1" customFormat="1" ht="48.75" customHeight="1">
      <c r="B7" s="37" t="s">
        <v>90</v>
      </c>
      <c r="C7" s="38"/>
      <c r="D7" s="38"/>
      <c r="E7" s="38"/>
      <c r="F7" s="34">
        <v>40456.3</v>
      </c>
      <c r="G7" s="5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2:54" s="1" customFormat="1" ht="35.25" customHeight="1">
      <c r="B8" s="37" t="s">
        <v>91</v>
      </c>
      <c r="C8" s="38"/>
      <c r="D8" s="38"/>
      <c r="E8" s="38"/>
      <c r="F8" s="34">
        <v>36847.3</v>
      </c>
      <c r="G8" s="5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2:54" s="1" customFormat="1" ht="33.75" customHeight="1">
      <c r="B9" s="37" t="s">
        <v>92</v>
      </c>
      <c r="C9" s="38"/>
      <c r="D9" s="38"/>
      <c r="E9" s="38"/>
      <c r="F9" s="47">
        <v>1436</v>
      </c>
      <c r="G9" s="55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2:54" s="1" customFormat="1" ht="34.5" customHeight="1">
      <c r="B10" s="37" t="s">
        <v>93</v>
      </c>
      <c r="C10" s="38"/>
      <c r="D10" s="38"/>
      <c r="E10" s="38"/>
      <c r="F10" s="34">
        <v>342010.2</v>
      </c>
      <c r="G10" s="5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2:53" s="1" customFormat="1" ht="16.5" customHeight="1">
      <c r="B11" s="5"/>
      <c r="C11" s="59"/>
      <c r="D11" s="59"/>
      <c r="E11" s="59"/>
      <c r="F11" s="56"/>
      <c r="G11" s="56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2:53" s="1" customFormat="1" ht="15" customHeight="1">
      <c r="B12" s="5"/>
      <c r="C12" s="60"/>
      <c r="D12" s="60"/>
      <c r="E12" s="60"/>
      <c r="F12" s="56"/>
      <c r="G12" s="56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2:53" s="1" customFormat="1" ht="15" customHeight="1">
      <c r="B13" s="5"/>
      <c r="C13" s="2"/>
      <c r="D13" s="2"/>
      <c r="E13" s="11"/>
      <c r="F13" s="28"/>
      <c r="G13" s="2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2:53" s="4" customFormat="1" ht="19.5" customHeight="1">
      <c r="B14" s="36" t="s">
        <v>59</v>
      </c>
      <c r="C14" s="36"/>
      <c r="D14" s="36"/>
      <c r="E14" s="36"/>
      <c r="F14" s="36"/>
      <c r="G14" s="3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2:53" s="1" customFormat="1" ht="15.75">
      <c r="B15" s="5"/>
      <c r="C15" s="2"/>
      <c r="D15" s="2"/>
      <c r="E15" s="11"/>
      <c r="F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2:53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2:53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2:53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2:53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2:53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2:53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2:53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2:53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2:53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2:53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2:53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</row>
    <row r="27" spans="2:53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</row>
    <row r="28" spans="2:53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</row>
    <row r="29" spans="2:53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</row>
    <row r="30" spans="2:53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</row>
    <row r="31" spans="2:53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</row>
    <row r="32" spans="2:53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</row>
    <row r="33" spans="2:53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</row>
    <row r="34" spans="2:53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</row>
    <row r="35" spans="2:53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</row>
    <row r="36" spans="2:53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</row>
    <row r="37" spans="2:53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</row>
    <row r="38" spans="2:53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</row>
    <row r="39" spans="2:53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</row>
    <row r="40" spans="2:53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</row>
    <row r="41" spans="2:53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</row>
    <row r="42" spans="2:53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</row>
    <row r="43" spans="2:53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</row>
    <row r="44" spans="2:53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</row>
    <row r="45" spans="2:53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</row>
    <row r="46" spans="2:53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</row>
    <row r="47" spans="2:53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</row>
    <row r="48" spans="2:53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</row>
    <row r="49" spans="2:53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</row>
    <row r="50" spans="2:53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</row>
    <row r="51" spans="2:53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</row>
    <row r="52" spans="2:53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</row>
    <row r="53" spans="2:53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</row>
    <row r="54" spans="2:53" s="1" customFormat="1" ht="15.75">
      <c r="B54" s="5"/>
      <c r="C54" s="2"/>
      <c r="D54" s="2"/>
      <c r="E54" s="11"/>
      <c r="F54" s="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</row>
    <row r="55" spans="2:53" s="1" customFormat="1" ht="15.75">
      <c r="B55" s="5"/>
      <c r="C55" s="2"/>
      <c r="D55" s="2"/>
      <c r="E55" s="11"/>
      <c r="F55" s="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</row>
  </sheetData>
  <mergeCells count="23"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  <mergeCell ref="F6:G6"/>
    <mergeCell ref="F3:G3"/>
    <mergeCell ref="F8:G8"/>
    <mergeCell ref="F9:G9"/>
    <mergeCell ref="F10:G10"/>
    <mergeCell ref="B14:G14"/>
    <mergeCell ref="B8:E8"/>
    <mergeCell ref="B9:E9"/>
    <mergeCell ref="B10:E10"/>
    <mergeCell ref="F11:G11"/>
    <mergeCell ref="C11:E11"/>
    <mergeCell ref="C12:E12"/>
    <mergeCell ref="F12:G12"/>
  </mergeCells>
  <printOptions/>
  <pageMargins left="0.83" right="0.19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BI55"/>
  <sheetViews>
    <sheetView workbookViewId="0" topLeftCell="B1">
      <selection activeCell="K11" sqref="K11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5.00390625" style="9" customWidth="1"/>
    <col min="5" max="5" width="0.875" style="10" customWidth="1"/>
    <col min="6" max="6" width="10.625" style="10" customWidth="1"/>
    <col min="7" max="7" width="0.12890625" style="7" hidden="1" customWidth="1"/>
    <col min="8" max="8" width="8.375" style="6" customWidth="1"/>
    <col min="9" max="10" width="9.375" style="6" customWidth="1"/>
    <col min="11" max="11" width="9.625" style="6" customWidth="1"/>
    <col min="12" max="12" width="9.125" style="6" customWidth="1"/>
    <col min="13" max="13" width="9.375" style="6" customWidth="1"/>
    <col min="14" max="14" width="9.875" style="6" customWidth="1"/>
    <col min="15" max="15" width="10.125" style="6" customWidth="1"/>
    <col min="16" max="60" width="9.125" style="6" customWidth="1"/>
    <col min="61" max="16384" width="9.125" style="7" customWidth="1"/>
  </cols>
  <sheetData>
    <row r="1" spans="2:61" s="1" customFormat="1" ht="91.5" customHeight="1">
      <c r="B1" s="40" t="s">
        <v>94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2:61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2:61" s="1" customFormat="1" ht="21.75" customHeight="1">
      <c r="B3" s="39" t="s">
        <v>0</v>
      </c>
      <c r="C3" s="38"/>
      <c r="D3" s="38"/>
      <c r="E3" s="38"/>
      <c r="F3" s="39" t="s">
        <v>1</v>
      </c>
      <c r="G3" s="49"/>
      <c r="H3" s="20" t="s">
        <v>4</v>
      </c>
      <c r="I3" s="20" t="s">
        <v>10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s="1" customFormat="1" ht="45" customHeight="1">
      <c r="B4" s="37" t="s">
        <v>95</v>
      </c>
      <c r="C4" s="38"/>
      <c r="D4" s="38"/>
      <c r="E4" s="38"/>
      <c r="F4" s="34">
        <f aca="true" t="shared" si="0" ref="F4:F10">H4+J4+K4+L4+M4+N4+I4</f>
        <v>116.5</v>
      </c>
      <c r="G4" s="35"/>
      <c r="H4" s="16">
        <v>4</v>
      </c>
      <c r="I4" s="16">
        <v>10</v>
      </c>
      <c r="J4" s="16">
        <v>19</v>
      </c>
      <c r="K4" s="16">
        <v>4</v>
      </c>
      <c r="L4" s="16">
        <v>14</v>
      </c>
      <c r="M4" s="16">
        <v>56.5</v>
      </c>
      <c r="N4" s="16">
        <v>9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2:61" s="1" customFormat="1" ht="28.5" customHeight="1">
      <c r="B5" s="37" t="s">
        <v>3</v>
      </c>
      <c r="C5" s="38"/>
      <c r="D5" s="38"/>
      <c r="E5" s="38"/>
      <c r="F5" s="34">
        <f t="shared" si="0"/>
        <v>92.5</v>
      </c>
      <c r="G5" s="35"/>
      <c r="H5" s="16">
        <v>3</v>
      </c>
      <c r="I5" s="16">
        <v>10</v>
      </c>
      <c r="J5" s="16">
        <v>15</v>
      </c>
      <c r="K5" s="16">
        <v>3</v>
      </c>
      <c r="L5" s="16">
        <v>13</v>
      </c>
      <c r="M5" s="16">
        <v>39.5</v>
      </c>
      <c r="N5" s="16">
        <v>9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2:61" s="1" customFormat="1" ht="28.5" customHeight="1">
      <c r="B6" s="42" t="s">
        <v>2</v>
      </c>
      <c r="C6" s="43"/>
      <c r="D6" s="43"/>
      <c r="E6" s="44"/>
      <c r="F6" s="34">
        <f t="shared" si="0"/>
        <v>10.5</v>
      </c>
      <c r="G6" s="35"/>
      <c r="H6" s="16"/>
      <c r="I6" s="16"/>
      <c r="J6" s="16"/>
      <c r="K6" s="16"/>
      <c r="L6" s="16"/>
      <c r="M6" s="16">
        <v>10.5</v>
      </c>
      <c r="N6" s="1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2:61" s="1" customFormat="1" ht="48.75" customHeight="1">
      <c r="B7" s="37" t="s">
        <v>96</v>
      </c>
      <c r="C7" s="38"/>
      <c r="D7" s="38"/>
      <c r="E7" s="38"/>
      <c r="F7" s="34">
        <f t="shared" si="0"/>
        <v>11114.3</v>
      </c>
      <c r="G7" s="35"/>
      <c r="H7" s="17">
        <v>497.4</v>
      </c>
      <c r="I7" s="17">
        <v>1257.6</v>
      </c>
      <c r="J7" s="17">
        <v>1651.1</v>
      </c>
      <c r="K7" s="16">
        <v>510.5</v>
      </c>
      <c r="L7" s="16">
        <v>1390.7</v>
      </c>
      <c r="M7" s="16">
        <v>4715.9</v>
      </c>
      <c r="N7" s="17">
        <v>1091.1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2:61" s="1" customFormat="1" ht="35.25" customHeight="1">
      <c r="B8" s="37" t="s">
        <v>97</v>
      </c>
      <c r="C8" s="38"/>
      <c r="D8" s="38"/>
      <c r="E8" s="38"/>
      <c r="F8" s="34">
        <f t="shared" si="0"/>
        <v>9887</v>
      </c>
      <c r="G8" s="35"/>
      <c r="H8" s="17">
        <v>420</v>
      </c>
      <c r="I8" s="17">
        <v>1257.6</v>
      </c>
      <c r="J8" s="21">
        <v>1448.9</v>
      </c>
      <c r="K8" s="17">
        <v>451.5</v>
      </c>
      <c r="L8" s="17">
        <v>1352.1</v>
      </c>
      <c r="M8" s="21">
        <v>3865.8</v>
      </c>
      <c r="N8" s="17">
        <v>1091.1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2:61" s="1" customFormat="1" ht="33.75" customHeight="1">
      <c r="B9" s="37" t="s">
        <v>98</v>
      </c>
      <c r="C9" s="38"/>
      <c r="D9" s="38"/>
      <c r="E9" s="38"/>
      <c r="F9" s="47">
        <f t="shared" si="0"/>
        <v>1390.3999999999999</v>
      </c>
      <c r="G9" s="48"/>
      <c r="H9" s="16"/>
      <c r="I9" s="16"/>
      <c r="J9" s="17">
        <v>1291.3</v>
      </c>
      <c r="K9" s="16">
        <v>78.8</v>
      </c>
      <c r="L9" s="16"/>
      <c r="M9" s="16">
        <v>20.3</v>
      </c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2:61" s="1" customFormat="1" ht="34.5" customHeight="1">
      <c r="B10" s="37" t="s">
        <v>99</v>
      </c>
      <c r="C10" s="38"/>
      <c r="D10" s="38"/>
      <c r="E10" s="38"/>
      <c r="F10" s="34">
        <f t="shared" si="0"/>
        <v>79433.49999999999</v>
      </c>
      <c r="G10" s="35"/>
      <c r="H10" s="16"/>
      <c r="I10" s="16"/>
      <c r="J10" s="16">
        <v>75580.9</v>
      </c>
      <c r="K10" s="17">
        <v>3131.2</v>
      </c>
      <c r="L10" s="16"/>
      <c r="M10" s="21">
        <v>721.4</v>
      </c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2:60" s="1" customFormat="1" ht="16.5" customHeight="1">
      <c r="B11" s="5"/>
      <c r="C11" s="59" t="s">
        <v>86</v>
      </c>
      <c r="D11" s="59"/>
      <c r="E11" s="59"/>
      <c r="F11" s="56">
        <f>F8/F5/3*1000</f>
        <v>35628.82882882883</v>
      </c>
      <c r="G11" s="56"/>
      <c r="H11" s="22">
        <f aca="true" t="shared" si="1" ref="H11:N11">H8/H5/3*1000</f>
        <v>46666.666666666664</v>
      </c>
      <c r="I11" s="22">
        <f t="shared" si="1"/>
        <v>41919.99999999999</v>
      </c>
      <c r="J11" s="22">
        <f t="shared" si="1"/>
        <v>32197.77777777778</v>
      </c>
      <c r="K11" s="22">
        <f t="shared" si="1"/>
        <v>50166.666666666664</v>
      </c>
      <c r="L11" s="22">
        <f t="shared" si="1"/>
        <v>34669.230769230766</v>
      </c>
      <c r="M11" s="22">
        <f t="shared" si="1"/>
        <v>32622.78481012658</v>
      </c>
      <c r="N11" s="22">
        <f t="shared" si="1"/>
        <v>40411.1111111111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s="1" customFormat="1" ht="15" customHeight="1">
      <c r="B12" s="5"/>
      <c r="C12" s="60" t="s">
        <v>87</v>
      </c>
      <c r="D12" s="60"/>
      <c r="E12" s="60"/>
      <c r="F12" s="56">
        <f>(F7-F8)/(F4-F5)/3*1000</f>
        <v>17045.833333333325</v>
      </c>
      <c r="G12" s="56"/>
      <c r="H12" s="22">
        <f>(H7-H8)/(H4-H5)/3*1000</f>
        <v>25799.999999999993</v>
      </c>
      <c r="I12" s="22"/>
      <c r="J12" s="22">
        <f>(J7-J8)/(J4-J5)/3*1000</f>
        <v>16849.999999999985</v>
      </c>
      <c r="K12" s="22">
        <f>(K7-K8)/(K4-K5)/3*1000</f>
        <v>19666.666666666668</v>
      </c>
      <c r="L12" s="22">
        <f>(L7-L8)/(L4-L5)/3*1000</f>
        <v>12866.666666666712</v>
      </c>
      <c r="M12" s="22">
        <f>(M7-M8)/(M4-M5)/3*1000</f>
        <v>16668.62745098038</v>
      </c>
      <c r="N12" s="28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2:60" s="1" customFormat="1" ht="15" customHeight="1">
      <c r="B13" s="5"/>
      <c r="C13" s="2"/>
      <c r="D13" s="2"/>
      <c r="E13" s="11"/>
      <c r="F13" s="28"/>
      <c r="G13" s="28"/>
      <c r="H13" s="28"/>
      <c r="I13" s="28"/>
      <c r="J13" s="28"/>
      <c r="K13" s="28"/>
      <c r="L13" s="28"/>
      <c r="M13" s="28"/>
      <c r="N13" s="28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2:60" s="4" customFormat="1" ht="19.5" customHeight="1">
      <c r="B14" s="36" t="s">
        <v>59</v>
      </c>
      <c r="C14" s="36"/>
      <c r="D14" s="36"/>
      <c r="E14" s="36"/>
      <c r="F14" s="36"/>
      <c r="G14" s="3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2:60" s="1" customFormat="1" ht="15.75">
      <c r="B15" s="5"/>
      <c r="C15" s="2"/>
      <c r="D15" s="2"/>
      <c r="E15" s="11"/>
      <c r="F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2:60" s="1" customFormat="1" ht="15.75">
      <c r="B54" s="5"/>
      <c r="C54" s="2"/>
      <c r="D54" s="2"/>
      <c r="E54" s="11"/>
      <c r="F54" s="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2:60" s="1" customFormat="1" ht="15.75">
      <c r="B55" s="5"/>
      <c r="C55" s="2"/>
      <c r="D55" s="2"/>
      <c r="E55" s="11"/>
      <c r="F55" s="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</sheetData>
  <mergeCells count="23"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  <mergeCell ref="F6:G6"/>
    <mergeCell ref="F3:G3"/>
    <mergeCell ref="F8:G8"/>
    <mergeCell ref="F9:G9"/>
    <mergeCell ref="F10:G10"/>
    <mergeCell ref="B14:G14"/>
    <mergeCell ref="B8:E8"/>
    <mergeCell ref="B9:E9"/>
    <mergeCell ref="B10:E10"/>
    <mergeCell ref="F11:G11"/>
    <mergeCell ref="C11:E11"/>
    <mergeCell ref="C12:E12"/>
    <mergeCell ref="F12:G12"/>
  </mergeCells>
  <printOptions/>
  <pageMargins left="0.5" right="0.19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BB55"/>
  <sheetViews>
    <sheetView workbookViewId="0" topLeftCell="B1">
      <selection activeCell="B14" sqref="B14:G14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5.00390625" style="9" customWidth="1"/>
    <col min="5" max="5" width="0.875" style="10" customWidth="1"/>
    <col min="6" max="6" width="10.625" style="10" customWidth="1"/>
    <col min="7" max="7" width="9.375" style="7" customWidth="1"/>
    <col min="8" max="8" width="10.125" style="6" customWidth="1"/>
    <col min="9" max="53" width="9.125" style="6" customWidth="1"/>
    <col min="54" max="16384" width="9.125" style="7" customWidth="1"/>
  </cols>
  <sheetData>
    <row r="1" spans="2:54" s="1" customFormat="1" ht="91.5" customHeight="1">
      <c r="B1" s="40" t="s">
        <v>94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</row>
    <row r="2" spans="2:54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2:54" s="1" customFormat="1" ht="21.75" customHeight="1">
      <c r="B3" s="39" t="s">
        <v>0</v>
      </c>
      <c r="C3" s="38"/>
      <c r="D3" s="38"/>
      <c r="E3" s="38"/>
      <c r="F3" s="39" t="s">
        <v>1</v>
      </c>
      <c r="G3" s="38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2:54" s="1" customFormat="1" ht="45" customHeight="1">
      <c r="B4" s="37" t="s">
        <v>95</v>
      </c>
      <c r="C4" s="38"/>
      <c r="D4" s="38"/>
      <c r="E4" s="38"/>
      <c r="F4" s="34">
        <v>116.5</v>
      </c>
      <c r="G4" s="54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2:54" s="1" customFormat="1" ht="28.5" customHeight="1">
      <c r="B5" s="37" t="s">
        <v>3</v>
      </c>
      <c r="C5" s="38"/>
      <c r="D5" s="38"/>
      <c r="E5" s="38"/>
      <c r="F5" s="34">
        <v>92.5</v>
      </c>
      <c r="G5" s="54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2:54" s="1" customFormat="1" ht="28.5" customHeight="1">
      <c r="B6" s="42" t="s">
        <v>2</v>
      </c>
      <c r="C6" s="43"/>
      <c r="D6" s="43"/>
      <c r="E6" s="44"/>
      <c r="F6" s="34">
        <v>10.5</v>
      </c>
      <c r="G6" s="54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2:54" s="1" customFormat="1" ht="48.75" customHeight="1">
      <c r="B7" s="37" t="s">
        <v>96</v>
      </c>
      <c r="C7" s="38"/>
      <c r="D7" s="38"/>
      <c r="E7" s="38"/>
      <c r="F7" s="34">
        <v>11114.3</v>
      </c>
      <c r="G7" s="54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2:54" s="1" customFormat="1" ht="35.25" customHeight="1">
      <c r="B8" s="37" t="s">
        <v>97</v>
      </c>
      <c r="C8" s="38"/>
      <c r="D8" s="38"/>
      <c r="E8" s="38"/>
      <c r="F8" s="34">
        <v>9887</v>
      </c>
      <c r="G8" s="54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2:54" s="1" customFormat="1" ht="33.75" customHeight="1">
      <c r="B9" s="37" t="s">
        <v>98</v>
      </c>
      <c r="C9" s="38"/>
      <c r="D9" s="38"/>
      <c r="E9" s="38"/>
      <c r="F9" s="47">
        <v>1390.4</v>
      </c>
      <c r="G9" s="55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2:54" s="1" customFormat="1" ht="34.5" customHeight="1">
      <c r="B10" s="37" t="s">
        <v>99</v>
      </c>
      <c r="C10" s="38"/>
      <c r="D10" s="38"/>
      <c r="E10" s="38"/>
      <c r="F10" s="34">
        <v>79433.5</v>
      </c>
      <c r="G10" s="54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2:53" s="1" customFormat="1" ht="16.5" customHeight="1">
      <c r="B11" s="5"/>
      <c r="C11" s="59"/>
      <c r="D11" s="59"/>
      <c r="E11" s="59"/>
      <c r="F11" s="56"/>
      <c r="G11" s="56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2:53" s="1" customFormat="1" ht="15" customHeight="1">
      <c r="B12" s="5"/>
      <c r="C12" s="60"/>
      <c r="D12" s="60"/>
      <c r="E12" s="60"/>
      <c r="F12" s="56"/>
      <c r="G12" s="56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2:53" s="1" customFormat="1" ht="15" customHeight="1">
      <c r="B13" s="5"/>
      <c r="C13" s="2"/>
      <c r="D13" s="2"/>
      <c r="E13" s="11"/>
      <c r="F13" s="28"/>
      <c r="G13" s="2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2:53" s="4" customFormat="1" ht="27.75" customHeight="1">
      <c r="B14" s="36" t="s">
        <v>100</v>
      </c>
      <c r="C14" s="36"/>
      <c r="D14" s="36"/>
      <c r="E14" s="36"/>
      <c r="F14" s="36"/>
      <c r="G14" s="3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2:53" s="1" customFormat="1" ht="15.75">
      <c r="B15" s="5"/>
      <c r="C15" s="2"/>
      <c r="D15" s="2"/>
      <c r="E15" s="11"/>
      <c r="F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2:53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2:53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2:53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2:53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2:53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2:53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2:53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2:53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2:53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2:53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2:53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</row>
    <row r="27" spans="2:53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</row>
    <row r="28" spans="2:53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</row>
    <row r="29" spans="2:53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</row>
    <row r="30" spans="2:53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</row>
    <row r="31" spans="2:53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</row>
    <row r="32" spans="2:53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</row>
    <row r="33" spans="2:53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</row>
    <row r="34" spans="2:53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</row>
    <row r="35" spans="2:53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</row>
    <row r="36" spans="2:53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</row>
    <row r="37" spans="2:53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</row>
    <row r="38" spans="2:53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</row>
    <row r="39" spans="2:53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</row>
    <row r="40" spans="2:53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</row>
    <row r="41" spans="2:53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</row>
    <row r="42" spans="2:53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</row>
    <row r="43" spans="2:53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</row>
    <row r="44" spans="2:53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</row>
    <row r="45" spans="2:53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</row>
    <row r="46" spans="2:53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</row>
    <row r="47" spans="2:53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</row>
    <row r="48" spans="2:53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</row>
    <row r="49" spans="2:53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</row>
    <row r="50" spans="2:53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</row>
    <row r="51" spans="2:53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</row>
    <row r="52" spans="2:53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</row>
    <row r="53" spans="2:53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</row>
    <row r="54" spans="2:53" s="1" customFormat="1" ht="15.75">
      <c r="B54" s="5"/>
      <c r="C54" s="2"/>
      <c r="D54" s="2"/>
      <c r="E54" s="11"/>
      <c r="F54" s="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</row>
    <row r="55" spans="2:53" s="1" customFormat="1" ht="15.75">
      <c r="B55" s="5"/>
      <c r="C55" s="2"/>
      <c r="D55" s="2"/>
      <c r="E55" s="11"/>
      <c r="F55" s="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</row>
  </sheetData>
  <mergeCells count="23">
    <mergeCell ref="F10:G10"/>
    <mergeCell ref="B14:G14"/>
    <mergeCell ref="B8:E8"/>
    <mergeCell ref="B9:E9"/>
    <mergeCell ref="B10:E10"/>
    <mergeCell ref="F11:G11"/>
    <mergeCell ref="C11:E11"/>
    <mergeCell ref="C12:E12"/>
    <mergeCell ref="F12:G12"/>
    <mergeCell ref="F6:G6"/>
    <mergeCell ref="F3:G3"/>
    <mergeCell ref="F8:G8"/>
    <mergeCell ref="F9:G9"/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</mergeCells>
  <printOptions/>
  <pageMargins left="0.61" right="0.19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BI55"/>
  <sheetViews>
    <sheetView workbookViewId="0" topLeftCell="B1">
      <selection activeCell="I17" sqref="I16:I17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5.00390625" style="9" customWidth="1"/>
    <col min="5" max="5" width="0.875" style="10" customWidth="1"/>
    <col min="6" max="6" width="10.625" style="10" customWidth="1"/>
    <col min="7" max="7" width="0.12890625" style="7" hidden="1" customWidth="1"/>
    <col min="8" max="8" width="9.875" style="6" customWidth="1"/>
    <col min="9" max="10" width="9.375" style="6" customWidth="1"/>
    <col min="11" max="11" width="9.625" style="6" customWidth="1"/>
    <col min="12" max="12" width="9.125" style="6" customWidth="1"/>
    <col min="13" max="13" width="9.375" style="6" customWidth="1"/>
    <col min="14" max="14" width="9.875" style="6" customWidth="1"/>
    <col min="15" max="15" width="10.125" style="6" customWidth="1"/>
    <col min="16" max="60" width="9.125" style="6" customWidth="1"/>
    <col min="61" max="16384" width="9.125" style="7" customWidth="1"/>
  </cols>
  <sheetData>
    <row r="1" spans="2:61" s="1" customFormat="1" ht="91.5" customHeight="1">
      <c r="B1" s="40" t="s">
        <v>101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2:61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2:61" s="1" customFormat="1" ht="21.75" customHeight="1">
      <c r="B3" s="39" t="s">
        <v>0</v>
      </c>
      <c r="C3" s="38"/>
      <c r="D3" s="38"/>
      <c r="E3" s="38"/>
      <c r="F3" s="39" t="s">
        <v>1</v>
      </c>
      <c r="G3" s="38"/>
      <c r="H3" s="15" t="s">
        <v>4</v>
      </c>
      <c r="I3" s="15" t="s">
        <v>10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s="1" customFormat="1" ht="45" customHeight="1">
      <c r="B4" s="37" t="s">
        <v>105</v>
      </c>
      <c r="C4" s="38"/>
      <c r="D4" s="38"/>
      <c r="E4" s="38"/>
      <c r="F4" s="34">
        <f aca="true" t="shared" si="0" ref="F4:F10">H4+J4+K4+L4+M4+N4+I4</f>
        <v>114.5</v>
      </c>
      <c r="G4" s="54"/>
      <c r="H4" s="16">
        <v>3</v>
      </c>
      <c r="I4" s="16">
        <v>9</v>
      </c>
      <c r="J4" s="16">
        <v>18</v>
      </c>
      <c r="K4" s="16">
        <v>0</v>
      </c>
      <c r="L4" s="16">
        <v>14</v>
      </c>
      <c r="M4" s="16">
        <v>59.5</v>
      </c>
      <c r="N4" s="16">
        <v>11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2:61" s="1" customFormat="1" ht="28.5" customHeight="1">
      <c r="B5" s="37" t="s">
        <v>3</v>
      </c>
      <c r="C5" s="38"/>
      <c r="D5" s="38"/>
      <c r="E5" s="38"/>
      <c r="F5" s="34">
        <f t="shared" si="0"/>
        <v>88.5</v>
      </c>
      <c r="G5" s="54"/>
      <c r="H5" s="16">
        <v>2</v>
      </c>
      <c r="I5" s="16">
        <v>9</v>
      </c>
      <c r="J5" s="16">
        <v>14</v>
      </c>
      <c r="K5" s="16">
        <v>0</v>
      </c>
      <c r="L5" s="16">
        <v>13</v>
      </c>
      <c r="M5" s="16">
        <v>39.5</v>
      </c>
      <c r="N5" s="16">
        <v>11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2:61" s="1" customFormat="1" ht="28.5" customHeight="1">
      <c r="B6" s="42" t="s">
        <v>2</v>
      </c>
      <c r="C6" s="43"/>
      <c r="D6" s="43"/>
      <c r="E6" s="44"/>
      <c r="F6" s="34">
        <f t="shared" si="0"/>
        <v>10.5</v>
      </c>
      <c r="G6" s="54"/>
      <c r="H6" s="16"/>
      <c r="I6" s="16"/>
      <c r="J6" s="16"/>
      <c r="K6" s="16"/>
      <c r="L6" s="16"/>
      <c r="M6" s="16">
        <v>10.5</v>
      </c>
      <c r="N6" s="1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2:61" s="1" customFormat="1" ht="48.75" customHeight="1">
      <c r="B7" s="37" t="s">
        <v>102</v>
      </c>
      <c r="C7" s="38"/>
      <c r="D7" s="38"/>
      <c r="E7" s="38"/>
      <c r="F7" s="34">
        <f t="shared" si="0"/>
        <v>23508.6</v>
      </c>
      <c r="G7" s="54"/>
      <c r="H7" s="17">
        <v>1047.6</v>
      </c>
      <c r="I7" s="17">
        <v>2407.6</v>
      </c>
      <c r="J7" s="17">
        <v>3390.6</v>
      </c>
      <c r="K7" s="16">
        <v>610.9</v>
      </c>
      <c r="L7" s="16">
        <v>2902.1</v>
      </c>
      <c r="M7" s="16">
        <v>10767.1</v>
      </c>
      <c r="N7" s="17">
        <v>2382.7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2:61" s="1" customFormat="1" ht="35.25" customHeight="1">
      <c r="B8" s="37" t="s">
        <v>103</v>
      </c>
      <c r="C8" s="38"/>
      <c r="D8" s="38"/>
      <c r="E8" s="38"/>
      <c r="F8" s="34">
        <f t="shared" si="0"/>
        <v>21017.199999999997</v>
      </c>
      <c r="G8" s="54"/>
      <c r="H8" s="17">
        <v>892.9</v>
      </c>
      <c r="I8" s="17">
        <v>2407.6</v>
      </c>
      <c r="J8" s="21">
        <v>2973.6</v>
      </c>
      <c r="K8" s="17">
        <v>542.9</v>
      </c>
      <c r="L8" s="17">
        <v>2816.2</v>
      </c>
      <c r="M8" s="21">
        <v>9001.3</v>
      </c>
      <c r="N8" s="17">
        <v>2382.7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2:61" s="1" customFormat="1" ht="33.75" customHeight="1">
      <c r="B9" s="37" t="s">
        <v>106</v>
      </c>
      <c r="C9" s="38"/>
      <c r="D9" s="38"/>
      <c r="E9" s="38"/>
      <c r="F9" s="47">
        <f t="shared" si="0"/>
        <v>1427</v>
      </c>
      <c r="G9" s="55"/>
      <c r="H9" s="16"/>
      <c r="I9" s="16"/>
      <c r="J9" s="17">
        <v>1330.4</v>
      </c>
      <c r="K9" s="16">
        <v>76.3</v>
      </c>
      <c r="L9" s="16"/>
      <c r="M9" s="16">
        <v>20.3</v>
      </c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2:61" s="1" customFormat="1" ht="34.5" customHeight="1">
      <c r="B10" s="37" t="s">
        <v>104</v>
      </c>
      <c r="C10" s="38"/>
      <c r="D10" s="38"/>
      <c r="E10" s="38"/>
      <c r="F10" s="34">
        <f t="shared" si="0"/>
        <v>193618.4</v>
      </c>
      <c r="G10" s="54"/>
      <c r="H10" s="16"/>
      <c r="I10" s="16"/>
      <c r="J10" s="16">
        <v>183319.4</v>
      </c>
      <c r="K10" s="17">
        <v>8413.3</v>
      </c>
      <c r="L10" s="16"/>
      <c r="M10" s="21">
        <v>1885.7</v>
      </c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2:60" s="1" customFormat="1" ht="16.5" customHeight="1">
      <c r="B11" s="5"/>
      <c r="C11" s="59" t="s">
        <v>86</v>
      </c>
      <c r="D11" s="59"/>
      <c r="E11" s="59"/>
      <c r="F11" s="56">
        <f>F8/F5/6*1000</f>
        <v>39580.4143126177</v>
      </c>
      <c r="G11" s="56"/>
      <c r="H11" s="22">
        <f aca="true" t="shared" si="1" ref="H11:N11">H8/H5/6*1000</f>
        <v>74408.33333333333</v>
      </c>
      <c r="I11" s="22">
        <f t="shared" si="1"/>
        <v>44585.18518518519</v>
      </c>
      <c r="J11" s="22">
        <f t="shared" si="1"/>
        <v>35400</v>
      </c>
      <c r="K11" s="22" t="e">
        <f t="shared" si="1"/>
        <v>#DIV/0!</v>
      </c>
      <c r="L11" s="22">
        <f t="shared" si="1"/>
        <v>36105.1282051282</v>
      </c>
      <c r="M11" s="22">
        <f t="shared" si="1"/>
        <v>37980.168776371305</v>
      </c>
      <c r="N11" s="22">
        <f t="shared" si="1"/>
        <v>36101.51515151515</v>
      </c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s="1" customFormat="1" ht="15" customHeight="1">
      <c r="B12" s="5"/>
      <c r="C12" s="60" t="s">
        <v>87</v>
      </c>
      <c r="D12" s="60"/>
      <c r="E12" s="60"/>
      <c r="F12" s="56">
        <f>(F7-F8)/(F4-F5)/6*1000</f>
        <v>15970.512820512831</v>
      </c>
      <c r="G12" s="56"/>
      <c r="H12" s="22">
        <f>(H7-H8)/(H4-H5)/6*1000</f>
        <v>25783.33333333332</v>
      </c>
      <c r="I12" s="22"/>
      <c r="J12" s="22">
        <f>(J7-J8)/(J4-J5)/6*1000</f>
        <v>17375</v>
      </c>
      <c r="K12" s="22" t="e">
        <f>(K7-K8)/(K4-K5)/6*1000</f>
        <v>#DIV/0!</v>
      </c>
      <c r="L12" s="22">
        <f>(L7-L8)/(L4-L5)/6*1000</f>
        <v>14316.666666666682</v>
      </c>
      <c r="M12" s="22">
        <f>(M7-M8)/(M4-M5)/6*1000</f>
        <v>14715.00000000001</v>
      </c>
      <c r="N12" s="28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2:60" s="1" customFormat="1" ht="15" customHeight="1">
      <c r="B13" s="5"/>
      <c r="C13" s="2"/>
      <c r="D13" s="2"/>
      <c r="E13" s="11"/>
      <c r="F13" s="28"/>
      <c r="G13" s="28"/>
      <c r="H13" s="28"/>
      <c r="I13" s="28"/>
      <c r="J13" s="28"/>
      <c r="K13" s="28"/>
      <c r="L13" s="28"/>
      <c r="M13" s="28"/>
      <c r="N13" s="28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2:60" s="4" customFormat="1" ht="19.5" customHeight="1">
      <c r="B14" s="36" t="s">
        <v>59</v>
      </c>
      <c r="C14" s="36"/>
      <c r="D14" s="36"/>
      <c r="E14" s="36"/>
      <c r="F14" s="36"/>
      <c r="G14" s="3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2:60" s="1" customFormat="1" ht="15.75">
      <c r="B15" s="5"/>
      <c r="C15" s="2"/>
      <c r="D15" s="2"/>
      <c r="E15" s="11"/>
      <c r="F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2:60" s="1" customFormat="1" ht="15.75">
      <c r="B54" s="5"/>
      <c r="C54" s="2"/>
      <c r="D54" s="2"/>
      <c r="E54" s="11"/>
      <c r="F54" s="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2:60" s="1" customFormat="1" ht="15.75">
      <c r="B55" s="5"/>
      <c r="C55" s="2"/>
      <c r="D55" s="2"/>
      <c r="E55" s="11"/>
      <c r="F55" s="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</sheetData>
  <mergeCells count="23">
    <mergeCell ref="F10:G10"/>
    <mergeCell ref="B14:G14"/>
    <mergeCell ref="B8:E8"/>
    <mergeCell ref="B9:E9"/>
    <mergeCell ref="B10:E10"/>
    <mergeCell ref="F11:G11"/>
    <mergeCell ref="C11:E11"/>
    <mergeCell ref="C12:E12"/>
    <mergeCell ref="F12:G12"/>
    <mergeCell ref="F6:G6"/>
    <mergeCell ref="F3:G3"/>
    <mergeCell ref="F8:G8"/>
    <mergeCell ref="F9:G9"/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</mergeCells>
  <printOptions/>
  <pageMargins left="0.25" right="0.19" top="0.5905511811023623" bottom="0.5905511811023623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BB55"/>
  <sheetViews>
    <sheetView tabSelected="1" workbookViewId="0" topLeftCell="B1">
      <selection activeCell="C17" sqref="C17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5.00390625" style="9" customWidth="1"/>
    <col min="5" max="5" width="0.875" style="10" customWidth="1"/>
    <col min="6" max="6" width="10.625" style="10" customWidth="1"/>
    <col min="7" max="7" width="9.375" style="7" customWidth="1"/>
    <col min="8" max="8" width="10.125" style="6" customWidth="1"/>
    <col min="9" max="53" width="9.125" style="6" customWidth="1"/>
    <col min="54" max="16384" width="9.125" style="7" customWidth="1"/>
  </cols>
  <sheetData>
    <row r="1" spans="2:54" s="1" customFormat="1" ht="91.5" customHeight="1">
      <c r="B1" s="40" t="s">
        <v>101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</row>
    <row r="2" spans="2:54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</row>
    <row r="3" spans="2:54" s="1" customFormat="1" ht="21.75" customHeight="1">
      <c r="B3" s="39" t="s">
        <v>0</v>
      </c>
      <c r="C3" s="38"/>
      <c r="D3" s="38"/>
      <c r="E3" s="38"/>
      <c r="F3" s="39" t="s">
        <v>1</v>
      </c>
      <c r="G3" s="38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</row>
    <row r="4" spans="2:54" s="1" customFormat="1" ht="45" customHeight="1">
      <c r="B4" s="37" t="s">
        <v>105</v>
      </c>
      <c r="C4" s="38"/>
      <c r="D4" s="38"/>
      <c r="E4" s="38"/>
      <c r="F4" s="61">
        <v>114.5</v>
      </c>
      <c r="G4" s="6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</row>
    <row r="5" spans="2:54" s="1" customFormat="1" ht="28.5" customHeight="1">
      <c r="B5" s="37" t="s">
        <v>3</v>
      </c>
      <c r="C5" s="38"/>
      <c r="D5" s="38"/>
      <c r="E5" s="38"/>
      <c r="F5" s="61">
        <v>88.5</v>
      </c>
      <c r="G5" s="6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2:54" s="1" customFormat="1" ht="28.5" customHeight="1">
      <c r="B6" s="42" t="s">
        <v>2</v>
      </c>
      <c r="C6" s="43"/>
      <c r="D6" s="43"/>
      <c r="E6" s="44"/>
      <c r="F6" s="61">
        <v>10.5</v>
      </c>
      <c r="G6" s="6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2:54" s="1" customFormat="1" ht="48.75" customHeight="1">
      <c r="B7" s="37" t="s">
        <v>102</v>
      </c>
      <c r="C7" s="38"/>
      <c r="D7" s="38"/>
      <c r="E7" s="38"/>
      <c r="F7" s="61">
        <v>23508.6</v>
      </c>
      <c r="G7" s="6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2:54" s="1" customFormat="1" ht="35.25" customHeight="1">
      <c r="B8" s="37" t="s">
        <v>103</v>
      </c>
      <c r="C8" s="38"/>
      <c r="D8" s="38"/>
      <c r="E8" s="38"/>
      <c r="F8" s="61">
        <v>21017.2</v>
      </c>
      <c r="G8" s="6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2:54" s="1" customFormat="1" ht="33.75" customHeight="1">
      <c r="B9" s="37" t="s">
        <v>106</v>
      </c>
      <c r="C9" s="38"/>
      <c r="D9" s="38"/>
      <c r="E9" s="38"/>
      <c r="F9" s="63">
        <v>1427</v>
      </c>
      <c r="G9" s="64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2:54" s="1" customFormat="1" ht="34.5" customHeight="1">
      <c r="B10" s="37" t="s">
        <v>104</v>
      </c>
      <c r="C10" s="38"/>
      <c r="D10" s="38"/>
      <c r="E10" s="38"/>
      <c r="F10" s="61">
        <v>193618.4</v>
      </c>
      <c r="G10" s="6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2:53" s="1" customFormat="1" ht="16.5" customHeight="1">
      <c r="B11" s="5"/>
      <c r="C11" s="59"/>
      <c r="D11" s="59"/>
      <c r="E11" s="59"/>
      <c r="F11" s="56"/>
      <c r="G11" s="56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2:53" s="1" customFormat="1" ht="15" customHeight="1">
      <c r="B12" s="5"/>
      <c r="C12" s="60"/>
      <c r="D12" s="60"/>
      <c r="E12" s="60"/>
      <c r="F12" s="56"/>
      <c r="G12" s="56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2:53" s="1" customFormat="1" ht="15" customHeight="1">
      <c r="B13" s="5"/>
      <c r="C13" s="2"/>
      <c r="D13" s="2"/>
      <c r="E13" s="11"/>
      <c r="F13" s="28"/>
      <c r="G13" s="2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2:53" s="4" customFormat="1" ht="27.75" customHeight="1">
      <c r="B14" s="36" t="s">
        <v>100</v>
      </c>
      <c r="C14" s="36"/>
      <c r="D14" s="36"/>
      <c r="E14" s="36"/>
      <c r="F14" s="36"/>
      <c r="G14" s="36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2:53" s="1" customFormat="1" ht="15.75">
      <c r="B15" s="5"/>
      <c r="C15" s="2"/>
      <c r="D15" s="2"/>
      <c r="E15" s="11"/>
      <c r="F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2:53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2:53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2:53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2:53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2:53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2:53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2:53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</row>
    <row r="23" spans="2:53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</row>
    <row r="24" spans="2:53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</row>
    <row r="25" spans="2:53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</row>
    <row r="26" spans="2:53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</row>
    <row r="27" spans="2:53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</row>
    <row r="28" spans="2:53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</row>
    <row r="29" spans="2:53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</row>
    <row r="30" spans="2:53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</row>
    <row r="31" spans="2:53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</row>
    <row r="32" spans="2:53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</row>
    <row r="33" spans="2:53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</row>
    <row r="34" spans="2:53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</row>
    <row r="35" spans="2:53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</row>
    <row r="36" spans="2:53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</row>
    <row r="37" spans="2:53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</row>
    <row r="38" spans="2:53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</row>
    <row r="39" spans="2:53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</row>
    <row r="40" spans="2:53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</row>
    <row r="41" spans="2:53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</row>
    <row r="42" spans="2:53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</row>
    <row r="43" spans="2:53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</row>
    <row r="44" spans="2:53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</row>
    <row r="45" spans="2:53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</row>
    <row r="46" spans="2:53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</row>
    <row r="47" spans="2:53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</row>
    <row r="48" spans="2:53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</row>
    <row r="49" spans="2:53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</row>
    <row r="50" spans="2:53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</row>
    <row r="51" spans="2:53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</row>
    <row r="52" spans="2:53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</row>
    <row r="53" spans="2:53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</row>
    <row r="54" spans="2:53" s="1" customFormat="1" ht="15.75">
      <c r="B54" s="5"/>
      <c r="C54" s="2"/>
      <c r="D54" s="2"/>
      <c r="E54" s="11"/>
      <c r="F54" s="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</row>
    <row r="55" spans="2:53" s="1" customFormat="1" ht="15.75">
      <c r="B55" s="5"/>
      <c r="C55" s="2"/>
      <c r="D55" s="2"/>
      <c r="E55" s="11"/>
      <c r="F55" s="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</row>
  </sheetData>
  <mergeCells count="23"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  <mergeCell ref="F6:G6"/>
    <mergeCell ref="F3:G3"/>
    <mergeCell ref="F8:G8"/>
    <mergeCell ref="F9:G9"/>
    <mergeCell ref="F10:G10"/>
    <mergeCell ref="B14:G14"/>
    <mergeCell ref="B8:E8"/>
    <mergeCell ref="B9:E9"/>
    <mergeCell ref="B10:E10"/>
    <mergeCell ref="F11:G11"/>
    <mergeCell ref="C11:E11"/>
    <mergeCell ref="C12:E12"/>
    <mergeCell ref="F12:G12"/>
  </mergeCells>
  <printOptions/>
  <pageMargins left="0.61" right="0.19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I53"/>
  <sheetViews>
    <sheetView workbookViewId="0" topLeftCell="B1">
      <selection activeCell="H1" sqref="H1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2.875" style="9" customWidth="1"/>
    <col min="5" max="5" width="12.875" style="10" customWidth="1"/>
    <col min="6" max="6" width="12.625" style="10" customWidth="1"/>
    <col min="7" max="7" width="1.25" style="7" customWidth="1"/>
    <col min="8" max="8" width="7.75390625" style="6" customWidth="1"/>
    <col min="9" max="9" width="8.00390625" style="6" customWidth="1"/>
    <col min="10" max="10" width="8.875" style="6" customWidth="1"/>
    <col min="11" max="11" width="8.125" style="6" customWidth="1"/>
    <col min="12" max="12" width="7.625" style="6" customWidth="1"/>
    <col min="13" max="13" width="8.875" style="6" customWidth="1"/>
    <col min="14" max="14" width="7.125" style="6" customWidth="1"/>
    <col min="15" max="60" width="9.125" style="6" customWidth="1"/>
    <col min="61" max="16384" width="9.125" style="7" customWidth="1"/>
  </cols>
  <sheetData>
    <row r="1" spans="2:61" s="1" customFormat="1" ht="57.75" customHeight="1">
      <c r="B1" s="40" t="s">
        <v>23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2:61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2:61" s="1" customFormat="1" ht="21.75" customHeight="1">
      <c r="B3" s="39" t="s">
        <v>0</v>
      </c>
      <c r="C3" s="38"/>
      <c r="D3" s="38"/>
      <c r="E3" s="38"/>
      <c r="F3" s="39" t="s">
        <v>1</v>
      </c>
      <c r="G3" s="38"/>
      <c r="H3" s="15" t="s">
        <v>4</v>
      </c>
      <c r="I3" s="15" t="s">
        <v>10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s="1" customFormat="1" ht="45" customHeight="1">
      <c r="B4" s="37" t="s">
        <v>18</v>
      </c>
      <c r="C4" s="38"/>
      <c r="D4" s="38"/>
      <c r="E4" s="38"/>
      <c r="F4" s="34">
        <f aca="true" t="shared" si="0" ref="F4:F10">H4+J4+K4+L4+M4+N4+I4</f>
        <v>107</v>
      </c>
      <c r="G4" s="35"/>
      <c r="H4" s="18">
        <v>4</v>
      </c>
      <c r="I4" s="18">
        <v>12</v>
      </c>
      <c r="J4" s="18">
        <v>19</v>
      </c>
      <c r="K4" s="18">
        <v>4</v>
      </c>
      <c r="L4" s="18">
        <v>12</v>
      </c>
      <c r="M4" s="18">
        <v>46</v>
      </c>
      <c r="N4" s="18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2:61" s="1" customFormat="1" ht="24" customHeight="1">
      <c r="B5" s="37" t="s">
        <v>3</v>
      </c>
      <c r="C5" s="38"/>
      <c r="D5" s="38"/>
      <c r="E5" s="38"/>
      <c r="F5" s="34">
        <f t="shared" si="0"/>
        <v>90</v>
      </c>
      <c r="G5" s="35"/>
      <c r="H5" s="18">
        <v>3</v>
      </c>
      <c r="I5" s="18">
        <v>10</v>
      </c>
      <c r="J5" s="18">
        <v>15</v>
      </c>
      <c r="K5" s="18">
        <v>4</v>
      </c>
      <c r="L5" s="18">
        <v>11</v>
      </c>
      <c r="M5" s="18">
        <v>37</v>
      </c>
      <c r="N5" s="18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2:61" s="1" customFormat="1" ht="24" customHeight="1">
      <c r="B6" s="42" t="s">
        <v>2</v>
      </c>
      <c r="C6" s="43"/>
      <c r="D6" s="43"/>
      <c r="E6" s="44"/>
      <c r="F6" s="34">
        <f t="shared" si="0"/>
        <v>11</v>
      </c>
      <c r="G6" s="35"/>
      <c r="H6" s="18"/>
      <c r="I6" s="18"/>
      <c r="J6" s="18"/>
      <c r="K6" s="18"/>
      <c r="L6" s="19"/>
      <c r="M6" s="18">
        <v>11</v>
      </c>
      <c r="N6" s="1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2:61" s="1" customFormat="1" ht="48.75" customHeight="1">
      <c r="B7" s="37" t="s">
        <v>19</v>
      </c>
      <c r="C7" s="38"/>
      <c r="D7" s="38"/>
      <c r="E7" s="38"/>
      <c r="F7" s="34">
        <f t="shared" si="0"/>
        <v>18420.4</v>
      </c>
      <c r="G7" s="35"/>
      <c r="H7" s="14">
        <v>1186</v>
      </c>
      <c r="I7" s="17">
        <v>2212.2</v>
      </c>
      <c r="J7" s="16">
        <v>3146.3</v>
      </c>
      <c r="K7" s="16">
        <v>617.3</v>
      </c>
      <c r="L7" s="16">
        <v>2373.3</v>
      </c>
      <c r="M7" s="16">
        <v>7086.3</v>
      </c>
      <c r="N7" s="14">
        <v>1799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2:61" s="1" customFormat="1" ht="35.25" customHeight="1">
      <c r="B8" s="37" t="s">
        <v>20</v>
      </c>
      <c r="C8" s="38"/>
      <c r="D8" s="38"/>
      <c r="E8" s="38"/>
      <c r="F8" s="34">
        <f t="shared" si="0"/>
        <v>16813.600000000002</v>
      </c>
      <c r="G8" s="35"/>
      <c r="H8" s="14">
        <v>1004</v>
      </c>
      <c r="I8" s="17">
        <v>2084.9</v>
      </c>
      <c r="J8" s="18">
        <v>2775.8</v>
      </c>
      <c r="K8" s="16">
        <v>617.3</v>
      </c>
      <c r="L8" s="16">
        <v>2255.5</v>
      </c>
      <c r="M8" s="18">
        <v>6277.1</v>
      </c>
      <c r="N8" s="14">
        <v>1799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2:61" s="1" customFormat="1" ht="33.75" customHeight="1">
      <c r="B9" s="37" t="s">
        <v>21</v>
      </c>
      <c r="C9" s="38"/>
      <c r="D9" s="38"/>
      <c r="E9" s="38"/>
      <c r="F9" s="34">
        <f t="shared" si="0"/>
        <v>1172</v>
      </c>
      <c r="G9" s="35"/>
      <c r="H9" s="14"/>
      <c r="I9" s="16"/>
      <c r="J9" s="16">
        <v>1115</v>
      </c>
      <c r="K9" s="16">
        <v>37</v>
      </c>
      <c r="L9" s="16"/>
      <c r="M9" s="16">
        <v>20</v>
      </c>
      <c r="N9" s="14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2:61" s="1" customFormat="1" ht="34.5" customHeight="1">
      <c r="B10" s="37" t="s">
        <v>22</v>
      </c>
      <c r="C10" s="38"/>
      <c r="D10" s="38"/>
      <c r="E10" s="38"/>
      <c r="F10" s="34">
        <f t="shared" si="0"/>
        <v>141382.1</v>
      </c>
      <c r="G10" s="35"/>
      <c r="H10" s="14"/>
      <c r="I10" s="16"/>
      <c r="J10" s="16">
        <v>136983.7</v>
      </c>
      <c r="K10" s="16">
        <v>2812.1</v>
      </c>
      <c r="L10" s="16"/>
      <c r="M10" s="17">
        <v>1586.3</v>
      </c>
      <c r="N10" s="14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2:60" s="1" customFormat="1" ht="56.25" customHeight="1">
      <c r="B11" s="5"/>
      <c r="C11" s="2"/>
      <c r="D11" s="2"/>
      <c r="E11" s="11"/>
      <c r="F11" s="1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s="4" customFormat="1" ht="18.75">
      <c r="B12" s="36" t="s">
        <v>17</v>
      </c>
      <c r="C12" s="36"/>
      <c r="D12" s="36"/>
      <c r="E12" s="36"/>
      <c r="F12" s="36"/>
      <c r="G12" s="3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2:60" s="1" customFormat="1" ht="15.75">
      <c r="B13" s="5"/>
      <c r="C13" s="2"/>
      <c r="D13" s="2"/>
      <c r="E13" s="11"/>
      <c r="F13" s="1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2:60" s="1" customFormat="1" ht="15.75">
      <c r="B14" s="5"/>
      <c r="C14" s="2"/>
      <c r="D14" s="2"/>
      <c r="E14" s="11"/>
      <c r="F14" s="1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2:60" s="1" customFormat="1" ht="15.75">
      <c r="B15" s="5"/>
      <c r="C15" s="2"/>
      <c r="D15" s="2"/>
      <c r="E15" s="11"/>
      <c r="F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</sheetData>
  <mergeCells count="19">
    <mergeCell ref="F10:G10"/>
    <mergeCell ref="B12:G12"/>
    <mergeCell ref="B8:E8"/>
    <mergeCell ref="B9:E9"/>
    <mergeCell ref="B10:E10"/>
    <mergeCell ref="F6:G6"/>
    <mergeCell ref="F3:G3"/>
    <mergeCell ref="F8:G8"/>
    <mergeCell ref="F9:G9"/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</mergeCells>
  <printOptions/>
  <pageMargins left="0.16" right="0.19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I53"/>
  <sheetViews>
    <sheetView workbookViewId="0" topLeftCell="C1">
      <selection activeCell="T20" sqref="T20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2.875" style="9" customWidth="1"/>
    <col min="5" max="5" width="12.875" style="10" customWidth="1"/>
    <col min="6" max="6" width="12.625" style="10" customWidth="1"/>
    <col min="7" max="7" width="1.25" style="7" customWidth="1"/>
    <col min="8" max="8" width="7.75390625" style="6" customWidth="1"/>
    <col min="9" max="9" width="8.00390625" style="6" customWidth="1"/>
    <col min="10" max="10" width="8.875" style="6" customWidth="1"/>
    <col min="11" max="11" width="8.125" style="6" customWidth="1"/>
    <col min="12" max="12" width="7.625" style="6" customWidth="1"/>
    <col min="13" max="13" width="8.875" style="6" customWidth="1"/>
    <col min="14" max="14" width="7.125" style="6" customWidth="1"/>
    <col min="15" max="60" width="9.125" style="6" customWidth="1"/>
    <col min="61" max="16384" width="9.125" style="7" customWidth="1"/>
  </cols>
  <sheetData>
    <row r="1" spans="2:61" s="1" customFormat="1" ht="70.5" customHeight="1">
      <c r="B1" s="40" t="s">
        <v>25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2:61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2:61" s="1" customFormat="1" ht="21.75" customHeight="1">
      <c r="B3" s="39" t="s">
        <v>0</v>
      </c>
      <c r="C3" s="38"/>
      <c r="D3" s="38"/>
      <c r="E3" s="38"/>
      <c r="F3" s="39" t="s">
        <v>1</v>
      </c>
      <c r="G3" s="49"/>
      <c r="H3" s="20" t="s">
        <v>4</v>
      </c>
      <c r="I3" s="20" t="s">
        <v>10</v>
      </c>
      <c r="J3" s="20" t="s">
        <v>5</v>
      </c>
      <c r="K3" s="20" t="s">
        <v>6</v>
      </c>
      <c r="L3" s="20" t="s">
        <v>7</v>
      </c>
      <c r="M3" s="20" t="s">
        <v>8</v>
      </c>
      <c r="N3" s="20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s="1" customFormat="1" ht="45" customHeight="1">
      <c r="B4" s="45" t="s">
        <v>26</v>
      </c>
      <c r="C4" s="46"/>
      <c r="D4" s="46"/>
      <c r="E4" s="46"/>
      <c r="F4" s="47">
        <f aca="true" t="shared" si="0" ref="F4:F10">H4+J4+K4+L4+M4+N4+I4</f>
        <v>108</v>
      </c>
      <c r="G4" s="48"/>
      <c r="H4" s="18">
        <v>4</v>
      </c>
      <c r="I4" s="18">
        <v>12</v>
      </c>
      <c r="J4" s="18">
        <v>19</v>
      </c>
      <c r="K4" s="18">
        <v>4</v>
      </c>
      <c r="L4" s="18">
        <v>12</v>
      </c>
      <c r="M4" s="18">
        <v>47</v>
      </c>
      <c r="N4" s="18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2:61" s="1" customFormat="1" ht="24" customHeight="1">
      <c r="B5" s="45" t="s">
        <v>3</v>
      </c>
      <c r="C5" s="46"/>
      <c r="D5" s="46"/>
      <c r="E5" s="46"/>
      <c r="F5" s="47">
        <f t="shared" si="0"/>
        <v>91</v>
      </c>
      <c r="G5" s="48"/>
      <c r="H5" s="18">
        <v>3</v>
      </c>
      <c r="I5" s="18">
        <v>10</v>
      </c>
      <c r="J5" s="18">
        <v>15</v>
      </c>
      <c r="K5" s="18">
        <v>4</v>
      </c>
      <c r="L5" s="18">
        <v>11</v>
      </c>
      <c r="M5" s="18">
        <v>38</v>
      </c>
      <c r="N5" s="18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2:61" s="1" customFormat="1" ht="24" customHeight="1">
      <c r="B6" s="50" t="s">
        <v>2</v>
      </c>
      <c r="C6" s="51"/>
      <c r="D6" s="51"/>
      <c r="E6" s="52"/>
      <c r="F6" s="47">
        <f t="shared" si="0"/>
        <v>11</v>
      </c>
      <c r="G6" s="48"/>
      <c r="H6" s="18"/>
      <c r="I6" s="18"/>
      <c r="J6" s="18"/>
      <c r="K6" s="18"/>
      <c r="L6" s="18"/>
      <c r="M6" s="18">
        <v>11</v>
      </c>
      <c r="N6" s="1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2:61" s="1" customFormat="1" ht="48.75" customHeight="1">
      <c r="B7" s="45" t="s">
        <v>27</v>
      </c>
      <c r="C7" s="46"/>
      <c r="D7" s="46"/>
      <c r="E7" s="46"/>
      <c r="F7" s="34">
        <f t="shared" si="0"/>
        <v>26824.499999999996</v>
      </c>
      <c r="G7" s="35"/>
      <c r="H7" s="16">
        <v>1390.5</v>
      </c>
      <c r="I7" s="17">
        <v>3180.3</v>
      </c>
      <c r="J7" s="16">
        <v>4555.4</v>
      </c>
      <c r="K7" s="16">
        <v>970.2</v>
      </c>
      <c r="L7" s="16">
        <v>3343.2</v>
      </c>
      <c r="M7" s="16">
        <v>10822.9</v>
      </c>
      <c r="N7" s="17">
        <v>2562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2:61" s="1" customFormat="1" ht="35.25" customHeight="1">
      <c r="B8" s="45" t="s">
        <v>28</v>
      </c>
      <c r="C8" s="46"/>
      <c r="D8" s="46"/>
      <c r="E8" s="46"/>
      <c r="F8" s="34">
        <f t="shared" si="0"/>
        <v>24396.399999999998</v>
      </c>
      <c r="G8" s="35"/>
      <c r="H8" s="16">
        <v>1170.3</v>
      </c>
      <c r="I8" s="17">
        <v>2981.1</v>
      </c>
      <c r="J8" s="18">
        <v>3992.6</v>
      </c>
      <c r="K8" s="16">
        <v>970.2</v>
      </c>
      <c r="L8" s="16">
        <v>3181.4</v>
      </c>
      <c r="M8" s="18">
        <v>9538.8</v>
      </c>
      <c r="N8" s="17">
        <v>2562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2:61" s="1" customFormat="1" ht="33.75" customHeight="1">
      <c r="B9" s="45" t="s">
        <v>29</v>
      </c>
      <c r="C9" s="46"/>
      <c r="D9" s="46"/>
      <c r="E9" s="46"/>
      <c r="F9" s="47">
        <f t="shared" si="0"/>
        <v>1455</v>
      </c>
      <c r="G9" s="48"/>
      <c r="H9" s="16"/>
      <c r="I9" s="16"/>
      <c r="J9" s="16">
        <v>1398</v>
      </c>
      <c r="K9" s="16">
        <v>37</v>
      </c>
      <c r="L9" s="16"/>
      <c r="M9" s="16">
        <v>20</v>
      </c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2:61" s="1" customFormat="1" ht="34.5" customHeight="1">
      <c r="B10" s="45" t="s">
        <v>30</v>
      </c>
      <c r="C10" s="46"/>
      <c r="D10" s="46"/>
      <c r="E10" s="46"/>
      <c r="F10" s="34">
        <f t="shared" si="0"/>
        <v>184154.1</v>
      </c>
      <c r="G10" s="35"/>
      <c r="H10" s="16"/>
      <c r="I10" s="16"/>
      <c r="J10" s="16">
        <v>176193.2</v>
      </c>
      <c r="K10" s="17">
        <v>5733</v>
      </c>
      <c r="L10" s="16"/>
      <c r="M10" s="17">
        <v>2227.9</v>
      </c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2:60" s="1" customFormat="1" ht="56.25" customHeight="1">
      <c r="B11" s="5"/>
      <c r="C11" s="2"/>
      <c r="D11" s="2"/>
      <c r="E11" s="11"/>
      <c r="F11" s="1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s="4" customFormat="1" ht="18.75">
      <c r="B12" s="36" t="s">
        <v>17</v>
      </c>
      <c r="C12" s="36"/>
      <c r="D12" s="36"/>
      <c r="E12" s="36"/>
      <c r="F12" s="36"/>
      <c r="G12" s="3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2:60" s="1" customFormat="1" ht="15.75">
      <c r="B13" s="5"/>
      <c r="C13" s="2"/>
      <c r="D13" s="2"/>
      <c r="E13" s="11"/>
      <c r="F13" s="1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2:60" s="1" customFormat="1" ht="15.75">
      <c r="B14" s="5"/>
      <c r="C14" s="2"/>
      <c r="D14" s="2"/>
      <c r="E14" s="11"/>
      <c r="F14" s="1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2:60" s="1" customFormat="1" ht="15.75">
      <c r="B15" s="5"/>
      <c r="C15" s="2"/>
      <c r="D15" s="2"/>
      <c r="E15" s="11"/>
      <c r="F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</sheetData>
  <mergeCells count="19"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  <mergeCell ref="F6:G6"/>
    <mergeCell ref="F3:G3"/>
    <mergeCell ref="F8:G8"/>
    <mergeCell ref="F9:G9"/>
    <mergeCell ref="F10:G10"/>
    <mergeCell ref="B12:G12"/>
    <mergeCell ref="B8:E8"/>
    <mergeCell ref="B9:E9"/>
    <mergeCell ref="B10:E10"/>
  </mergeCells>
  <printOptions/>
  <pageMargins left="0.16" right="0.19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I53"/>
  <sheetViews>
    <sheetView workbookViewId="0" topLeftCell="B1">
      <selection activeCell="D11" sqref="D11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2.875" style="9" customWidth="1"/>
    <col min="5" max="5" width="12.875" style="10" customWidth="1"/>
    <col min="6" max="6" width="12.625" style="10" customWidth="1"/>
    <col min="7" max="7" width="1.25" style="7" customWidth="1"/>
    <col min="8" max="8" width="7.75390625" style="6" customWidth="1"/>
    <col min="9" max="9" width="8.00390625" style="6" customWidth="1"/>
    <col min="10" max="10" width="8.875" style="6" customWidth="1"/>
    <col min="11" max="11" width="8.125" style="6" customWidth="1"/>
    <col min="12" max="12" width="7.625" style="6" customWidth="1"/>
    <col min="13" max="13" width="8.875" style="6" customWidth="1"/>
    <col min="14" max="14" width="7.125" style="6" customWidth="1"/>
    <col min="15" max="60" width="9.125" style="6" customWidth="1"/>
    <col min="61" max="16384" width="9.125" style="7" customWidth="1"/>
  </cols>
  <sheetData>
    <row r="1" spans="2:61" s="1" customFormat="1" ht="70.5" customHeight="1">
      <c r="B1" s="40" t="s">
        <v>35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2:61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53"/>
      <c r="M2" s="53"/>
      <c r="N2" s="5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2:61" s="1" customFormat="1" ht="21.75" customHeight="1">
      <c r="B3" s="39" t="s">
        <v>0</v>
      </c>
      <c r="C3" s="38"/>
      <c r="D3" s="38"/>
      <c r="E3" s="38"/>
      <c r="F3" s="39" t="s">
        <v>1</v>
      </c>
      <c r="G3" s="38"/>
      <c r="H3" s="15" t="s">
        <v>4</v>
      </c>
      <c r="I3" s="15" t="s">
        <v>10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s="1" customFormat="1" ht="45" customHeight="1">
      <c r="B4" s="45" t="s">
        <v>31</v>
      </c>
      <c r="C4" s="46"/>
      <c r="D4" s="46"/>
      <c r="E4" s="46"/>
      <c r="F4" s="47">
        <f aca="true" t="shared" si="0" ref="F4:F10">H4+J4+K4+L4+M4+N4+I4</f>
        <v>111</v>
      </c>
      <c r="G4" s="48"/>
      <c r="H4" s="18">
        <v>4</v>
      </c>
      <c r="I4" s="18">
        <v>12</v>
      </c>
      <c r="J4" s="18">
        <v>19</v>
      </c>
      <c r="K4" s="18">
        <v>5</v>
      </c>
      <c r="L4" s="18">
        <v>12</v>
      </c>
      <c r="M4" s="18">
        <v>49</v>
      </c>
      <c r="N4" s="18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2:61" s="1" customFormat="1" ht="24" customHeight="1">
      <c r="B5" s="45" t="s">
        <v>3</v>
      </c>
      <c r="C5" s="46"/>
      <c r="D5" s="46"/>
      <c r="E5" s="46"/>
      <c r="F5" s="47">
        <f t="shared" si="0"/>
        <v>93</v>
      </c>
      <c r="G5" s="48"/>
      <c r="H5" s="18">
        <v>3</v>
      </c>
      <c r="I5" s="18">
        <v>10</v>
      </c>
      <c r="J5" s="18">
        <v>15</v>
      </c>
      <c r="K5" s="18">
        <v>4</v>
      </c>
      <c r="L5" s="18">
        <v>11</v>
      </c>
      <c r="M5" s="18">
        <v>40</v>
      </c>
      <c r="N5" s="18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2:61" s="1" customFormat="1" ht="24" customHeight="1">
      <c r="B6" s="50" t="s">
        <v>2</v>
      </c>
      <c r="C6" s="51"/>
      <c r="D6" s="51"/>
      <c r="E6" s="52"/>
      <c r="F6" s="47">
        <f t="shared" si="0"/>
        <v>12</v>
      </c>
      <c r="G6" s="48"/>
      <c r="H6" s="18"/>
      <c r="I6" s="18"/>
      <c r="J6" s="18"/>
      <c r="K6" s="18"/>
      <c r="L6" s="18"/>
      <c r="M6" s="18">
        <v>12</v>
      </c>
      <c r="N6" s="1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2:61" s="1" customFormat="1" ht="48.75" customHeight="1">
      <c r="B7" s="45" t="s">
        <v>32</v>
      </c>
      <c r="C7" s="46"/>
      <c r="D7" s="46"/>
      <c r="E7" s="46"/>
      <c r="F7" s="34">
        <f t="shared" si="0"/>
        <v>35720.6</v>
      </c>
      <c r="G7" s="35"/>
      <c r="H7" s="16">
        <v>1837.5</v>
      </c>
      <c r="I7" s="17">
        <v>4149</v>
      </c>
      <c r="J7" s="16">
        <v>6025.1</v>
      </c>
      <c r="K7" s="16">
        <v>1287.4</v>
      </c>
      <c r="L7" s="16">
        <v>4502.5</v>
      </c>
      <c r="M7" s="16">
        <v>14529.8</v>
      </c>
      <c r="N7" s="17">
        <v>3389.3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2:61" s="1" customFormat="1" ht="35.25" customHeight="1">
      <c r="B8" s="45" t="s">
        <v>33</v>
      </c>
      <c r="C8" s="46"/>
      <c r="D8" s="46"/>
      <c r="E8" s="46"/>
      <c r="F8" s="34">
        <f t="shared" si="0"/>
        <v>32593.3</v>
      </c>
      <c r="G8" s="35"/>
      <c r="H8" s="16">
        <v>1543.5</v>
      </c>
      <c r="I8" s="17">
        <v>3869</v>
      </c>
      <c r="J8" s="18">
        <v>5379</v>
      </c>
      <c r="K8" s="16">
        <v>1279.8</v>
      </c>
      <c r="L8" s="16">
        <v>4294.9</v>
      </c>
      <c r="M8" s="18">
        <v>12837.8</v>
      </c>
      <c r="N8" s="17">
        <v>3389.3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2:61" s="1" customFormat="1" ht="33.75" customHeight="1">
      <c r="B9" s="45" t="s">
        <v>34</v>
      </c>
      <c r="C9" s="46"/>
      <c r="D9" s="46"/>
      <c r="E9" s="46"/>
      <c r="F9" s="47">
        <f t="shared" si="0"/>
        <v>1453.6</v>
      </c>
      <c r="G9" s="48"/>
      <c r="H9" s="16"/>
      <c r="I9" s="16"/>
      <c r="J9" s="16">
        <v>1397.6</v>
      </c>
      <c r="K9" s="16">
        <v>36</v>
      </c>
      <c r="L9" s="16"/>
      <c r="M9" s="16">
        <v>20</v>
      </c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2:61" s="1" customFormat="1" ht="34.5" customHeight="1">
      <c r="B10" s="45" t="s">
        <v>37</v>
      </c>
      <c r="C10" s="46"/>
      <c r="D10" s="46"/>
      <c r="E10" s="46"/>
      <c r="F10" s="34">
        <f t="shared" si="0"/>
        <v>271203.3</v>
      </c>
      <c r="G10" s="35"/>
      <c r="H10" s="16"/>
      <c r="I10" s="16"/>
      <c r="J10" s="16">
        <v>258811.7</v>
      </c>
      <c r="K10" s="17">
        <v>9419.3</v>
      </c>
      <c r="L10" s="16"/>
      <c r="M10" s="17">
        <v>2972.3</v>
      </c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2:60" s="1" customFormat="1" ht="56.25" customHeight="1">
      <c r="B11" s="5"/>
      <c r="C11" s="2"/>
      <c r="D11" s="2"/>
      <c r="E11" s="11"/>
      <c r="F11" s="1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s="4" customFormat="1" ht="18.75">
      <c r="B12" s="36" t="s">
        <v>17</v>
      </c>
      <c r="C12" s="36"/>
      <c r="D12" s="36"/>
      <c r="E12" s="36"/>
      <c r="F12" s="36"/>
      <c r="G12" s="3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2:60" s="1" customFormat="1" ht="15.75">
      <c r="B13" s="5"/>
      <c r="C13" s="2"/>
      <c r="D13" s="2"/>
      <c r="E13" s="11"/>
      <c r="F13" s="1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2:60" s="1" customFormat="1" ht="15.75">
      <c r="B14" s="5"/>
      <c r="C14" s="2"/>
      <c r="D14" s="2"/>
      <c r="E14" s="11"/>
      <c r="F14" s="1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2:60" s="1" customFormat="1" ht="15.75">
      <c r="B15" s="5"/>
      <c r="C15" s="2"/>
      <c r="D15" s="2"/>
      <c r="E15" s="11"/>
      <c r="F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</sheetData>
  <mergeCells count="20">
    <mergeCell ref="L2:N2"/>
    <mergeCell ref="F10:G10"/>
    <mergeCell ref="B12:G12"/>
    <mergeCell ref="B8:E8"/>
    <mergeCell ref="B9:E9"/>
    <mergeCell ref="B10:E10"/>
    <mergeCell ref="F6:G6"/>
    <mergeCell ref="F3:G3"/>
    <mergeCell ref="F8:G8"/>
    <mergeCell ref="F9:G9"/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</mergeCells>
  <printOptions/>
  <pageMargins left="0.16" right="0.19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I53"/>
  <sheetViews>
    <sheetView workbookViewId="0" topLeftCell="B1">
      <selection activeCell="F6" sqref="F6:G6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2.875" style="9" customWidth="1"/>
    <col min="5" max="5" width="12.875" style="10" customWidth="1"/>
    <col min="6" max="6" width="12.625" style="10" customWidth="1"/>
    <col min="7" max="7" width="1.12109375" style="7" customWidth="1"/>
    <col min="8" max="8" width="7.75390625" style="6" hidden="1" customWidth="1"/>
    <col min="9" max="9" width="8.00390625" style="6" hidden="1" customWidth="1"/>
    <col min="10" max="10" width="8.875" style="6" hidden="1" customWidth="1"/>
    <col min="11" max="11" width="8.125" style="6" hidden="1" customWidth="1"/>
    <col min="12" max="12" width="7.625" style="6" hidden="1" customWidth="1"/>
    <col min="13" max="13" width="8.875" style="6" hidden="1" customWidth="1"/>
    <col min="14" max="14" width="7.125" style="6" hidden="1" customWidth="1"/>
    <col min="15" max="60" width="9.125" style="6" customWidth="1"/>
    <col min="61" max="16384" width="9.125" style="7" customWidth="1"/>
  </cols>
  <sheetData>
    <row r="1" spans="2:61" s="1" customFormat="1" ht="70.5" customHeight="1">
      <c r="B1" s="40" t="s">
        <v>35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2:61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53" t="s">
        <v>36</v>
      </c>
      <c r="M2" s="53"/>
      <c r="N2" s="53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2:61" s="1" customFormat="1" ht="21.75" customHeight="1">
      <c r="B3" s="39" t="s">
        <v>0</v>
      </c>
      <c r="C3" s="38"/>
      <c r="D3" s="38"/>
      <c r="E3" s="38"/>
      <c r="F3" s="39" t="s">
        <v>1</v>
      </c>
      <c r="G3" s="38"/>
      <c r="H3" s="15" t="s">
        <v>4</v>
      </c>
      <c r="I3" s="15" t="s">
        <v>10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s="1" customFormat="1" ht="45" customHeight="1">
      <c r="B4" s="45" t="s">
        <v>31</v>
      </c>
      <c r="C4" s="46"/>
      <c r="D4" s="46"/>
      <c r="E4" s="46"/>
      <c r="F4" s="47">
        <v>111</v>
      </c>
      <c r="G4" s="55"/>
      <c r="H4" s="18">
        <v>4</v>
      </c>
      <c r="I4" s="18">
        <v>12</v>
      </c>
      <c r="J4" s="18">
        <v>19</v>
      </c>
      <c r="K4" s="18">
        <v>5</v>
      </c>
      <c r="L4" s="18">
        <v>12</v>
      </c>
      <c r="M4" s="18">
        <v>49</v>
      </c>
      <c r="N4" s="18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2:61" s="1" customFormat="1" ht="24" customHeight="1">
      <c r="B5" s="45" t="s">
        <v>3</v>
      </c>
      <c r="C5" s="46"/>
      <c r="D5" s="46"/>
      <c r="E5" s="46"/>
      <c r="F5" s="47">
        <v>93</v>
      </c>
      <c r="G5" s="55"/>
      <c r="H5" s="18">
        <v>3</v>
      </c>
      <c r="I5" s="18">
        <v>10</v>
      </c>
      <c r="J5" s="18">
        <v>15</v>
      </c>
      <c r="K5" s="18">
        <v>4</v>
      </c>
      <c r="L5" s="18">
        <v>11</v>
      </c>
      <c r="M5" s="18">
        <v>40</v>
      </c>
      <c r="N5" s="18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2:61" s="1" customFormat="1" ht="24" customHeight="1">
      <c r="B6" s="50" t="s">
        <v>2</v>
      </c>
      <c r="C6" s="51"/>
      <c r="D6" s="51"/>
      <c r="E6" s="52"/>
      <c r="F6" s="34">
        <v>12</v>
      </c>
      <c r="G6" s="54"/>
      <c r="H6" s="18"/>
      <c r="I6" s="18"/>
      <c r="J6" s="18"/>
      <c r="K6" s="18"/>
      <c r="L6" s="18"/>
      <c r="M6" s="18">
        <v>12</v>
      </c>
      <c r="N6" s="18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2:61" s="1" customFormat="1" ht="48.75" customHeight="1">
      <c r="B7" s="45" t="s">
        <v>32</v>
      </c>
      <c r="C7" s="46"/>
      <c r="D7" s="46"/>
      <c r="E7" s="46"/>
      <c r="F7" s="34">
        <v>35720.6</v>
      </c>
      <c r="G7" s="54"/>
      <c r="H7" s="16">
        <v>1837.5</v>
      </c>
      <c r="I7" s="17">
        <v>4149</v>
      </c>
      <c r="J7" s="16">
        <v>6025.1</v>
      </c>
      <c r="K7" s="16">
        <v>1287.4</v>
      </c>
      <c r="L7" s="16">
        <v>4502.5</v>
      </c>
      <c r="M7" s="16">
        <v>14529.8</v>
      </c>
      <c r="N7" s="17">
        <v>3389.3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2:61" s="1" customFormat="1" ht="35.25" customHeight="1">
      <c r="B8" s="45" t="s">
        <v>33</v>
      </c>
      <c r="C8" s="46"/>
      <c r="D8" s="46"/>
      <c r="E8" s="46"/>
      <c r="F8" s="34">
        <v>32593.3</v>
      </c>
      <c r="G8" s="54"/>
      <c r="H8" s="16">
        <v>1543.5</v>
      </c>
      <c r="I8" s="17">
        <v>3869</v>
      </c>
      <c r="J8" s="18">
        <v>5379</v>
      </c>
      <c r="K8" s="16">
        <v>1279.8</v>
      </c>
      <c r="L8" s="16">
        <v>4294.9</v>
      </c>
      <c r="M8" s="18">
        <v>12837.8</v>
      </c>
      <c r="N8" s="17">
        <v>3389.3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2:61" s="1" customFormat="1" ht="33.75" customHeight="1">
      <c r="B9" s="45" t="s">
        <v>34</v>
      </c>
      <c r="C9" s="46"/>
      <c r="D9" s="46"/>
      <c r="E9" s="46"/>
      <c r="F9" s="47">
        <v>1454</v>
      </c>
      <c r="G9" s="55"/>
      <c r="H9" s="16"/>
      <c r="I9" s="16"/>
      <c r="J9" s="16">
        <v>1397.6</v>
      </c>
      <c r="K9" s="16">
        <v>36</v>
      </c>
      <c r="L9" s="16"/>
      <c r="M9" s="16">
        <v>20</v>
      </c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2:61" s="1" customFormat="1" ht="34.5" customHeight="1">
      <c r="B10" s="45" t="s">
        <v>38</v>
      </c>
      <c r="C10" s="46"/>
      <c r="D10" s="46"/>
      <c r="E10" s="46"/>
      <c r="F10" s="34">
        <v>271203.3</v>
      </c>
      <c r="G10" s="54"/>
      <c r="H10" s="16"/>
      <c r="I10" s="16"/>
      <c r="J10" s="16">
        <v>258811.7</v>
      </c>
      <c r="K10" s="17">
        <v>9419.3</v>
      </c>
      <c r="L10" s="16"/>
      <c r="M10" s="17">
        <v>2972.3</v>
      </c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2:60" s="1" customFormat="1" ht="56.25" customHeight="1">
      <c r="B11" s="5"/>
      <c r="C11" s="2"/>
      <c r="D11" s="2"/>
      <c r="E11" s="11"/>
      <c r="F11" s="1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s="4" customFormat="1" ht="18.75">
      <c r="B12" s="36" t="s">
        <v>17</v>
      </c>
      <c r="C12" s="36"/>
      <c r="D12" s="36"/>
      <c r="E12" s="36"/>
      <c r="F12" s="36"/>
      <c r="G12" s="3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</row>
    <row r="13" spans="2:60" s="1" customFormat="1" ht="15.75">
      <c r="B13" s="5"/>
      <c r="C13" s="2"/>
      <c r="D13" s="2"/>
      <c r="E13" s="11"/>
      <c r="F13" s="11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2:60" s="1" customFormat="1" ht="15.75">
      <c r="B14" s="5"/>
      <c r="C14" s="2"/>
      <c r="D14" s="2"/>
      <c r="E14" s="11"/>
      <c r="F14" s="1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2:60" s="1" customFormat="1" ht="15.75">
      <c r="B15" s="5"/>
      <c r="C15" s="2"/>
      <c r="D15" s="2"/>
      <c r="E15" s="11"/>
      <c r="F15" s="11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</row>
    <row r="16" spans="2:60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</sheetData>
  <mergeCells count="20"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  <mergeCell ref="L2:N2"/>
    <mergeCell ref="F10:G10"/>
    <mergeCell ref="B12:G12"/>
    <mergeCell ref="B8:E8"/>
    <mergeCell ref="B9:E9"/>
    <mergeCell ref="B10:E10"/>
    <mergeCell ref="F6:G6"/>
    <mergeCell ref="F3:G3"/>
    <mergeCell ref="F8:G8"/>
    <mergeCell ref="F9:G9"/>
  </mergeCells>
  <printOptions/>
  <pageMargins left="0.16" right="0.19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I56"/>
  <sheetViews>
    <sheetView workbookViewId="0" topLeftCell="B1">
      <selection activeCell="K7" sqref="K7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2.875" style="9" customWidth="1"/>
    <col min="5" max="5" width="1.25" style="10" customWidth="1"/>
    <col min="6" max="6" width="12.625" style="10" customWidth="1"/>
    <col min="7" max="7" width="0.37109375" style="7" customWidth="1"/>
    <col min="8" max="8" width="9.25390625" style="6" customWidth="1"/>
    <col min="9" max="9" width="10.125" style="6" customWidth="1"/>
    <col min="10" max="10" width="9.875" style="6" customWidth="1"/>
    <col min="11" max="12" width="9.125" style="6" customWidth="1"/>
    <col min="13" max="13" width="9.875" style="6" customWidth="1"/>
    <col min="14" max="14" width="9.25390625" style="6" customWidth="1"/>
    <col min="15" max="60" width="9.125" style="6" customWidth="1"/>
    <col min="61" max="16384" width="9.125" style="7" customWidth="1"/>
  </cols>
  <sheetData>
    <row r="1" spans="2:61" s="1" customFormat="1" ht="91.5" customHeight="1">
      <c r="B1" s="40" t="s">
        <v>39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2:61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2:61" s="1" customFormat="1" ht="21.75" customHeight="1">
      <c r="B3" s="39" t="s">
        <v>0</v>
      </c>
      <c r="C3" s="38"/>
      <c r="D3" s="38"/>
      <c r="E3" s="38"/>
      <c r="F3" s="39" t="s">
        <v>1</v>
      </c>
      <c r="G3" s="38"/>
      <c r="H3" s="15" t="s">
        <v>4</v>
      </c>
      <c r="I3" s="15" t="s">
        <v>10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s="1" customFormat="1" ht="45" customHeight="1">
      <c r="B4" s="37" t="s">
        <v>40</v>
      </c>
      <c r="C4" s="38"/>
      <c r="D4" s="38"/>
      <c r="E4" s="38"/>
      <c r="F4" s="47">
        <f>H4+J4+K4+L4+M4+N4+I4</f>
        <v>113</v>
      </c>
      <c r="G4" s="55"/>
      <c r="H4" s="16">
        <v>4</v>
      </c>
      <c r="I4" s="16">
        <v>12</v>
      </c>
      <c r="J4" s="16">
        <v>19</v>
      </c>
      <c r="K4" s="16">
        <v>5</v>
      </c>
      <c r="L4" s="16">
        <v>14</v>
      </c>
      <c r="M4" s="16">
        <v>49</v>
      </c>
      <c r="N4" s="16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2:61" s="1" customFormat="1" ht="24" customHeight="1">
      <c r="B5" s="37" t="s">
        <v>3</v>
      </c>
      <c r="C5" s="38"/>
      <c r="D5" s="38"/>
      <c r="E5" s="38"/>
      <c r="F5" s="47">
        <f aca="true" t="shared" si="0" ref="F5:F10">H5+J5+K5+L5+M5+N5+I5</f>
        <v>95</v>
      </c>
      <c r="G5" s="55"/>
      <c r="H5" s="16">
        <v>3</v>
      </c>
      <c r="I5" s="16">
        <v>10</v>
      </c>
      <c r="J5" s="16">
        <v>15</v>
      </c>
      <c r="K5" s="16">
        <v>4</v>
      </c>
      <c r="L5" s="16">
        <v>13</v>
      </c>
      <c r="M5" s="16">
        <v>40</v>
      </c>
      <c r="N5" s="16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2:61" s="1" customFormat="1" ht="24" customHeight="1">
      <c r="B6" s="42" t="s">
        <v>2</v>
      </c>
      <c r="C6" s="43"/>
      <c r="D6" s="43"/>
      <c r="E6" s="44"/>
      <c r="F6" s="47">
        <f t="shared" si="0"/>
        <v>12</v>
      </c>
      <c r="G6" s="55"/>
      <c r="H6" s="16"/>
      <c r="I6" s="16"/>
      <c r="J6" s="16"/>
      <c r="K6" s="16"/>
      <c r="L6" s="16"/>
      <c r="M6" s="16">
        <v>12</v>
      </c>
      <c r="N6" s="1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2:61" s="1" customFormat="1" ht="48.75" customHeight="1">
      <c r="B7" s="37" t="s">
        <v>41</v>
      </c>
      <c r="C7" s="38"/>
      <c r="D7" s="38"/>
      <c r="E7" s="38"/>
      <c r="F7" s="34">
        <f t="shared" si="0"/>
        <v>9370.1</v>
      </c>
      <c r="G7" s="54"/>
      <c r="H7" s="16">
        <v>443.5</v>
      </c>
      <c r="I7" s="17">
        <v>1197.5</v>
      </c>
      <c r="J7" s="16">
        <v>1498.2</v>
      </c>
      <c r="K7" s="16">
        <v>427</v>
      </c>
      <c r="L7" s="16">
        <v>1131.6</v>
      </c>
      <c r="M7" s="16">
        <v>3903.3</v>
      </c>
      <c r="N7" s="17">
        <v>769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2:61" s="1" customFormat="1" ht="35.25" customHeight="1">
      <c r="B8" s="37" t="s">
        <v>42</v>
      </c>
      <c r="C8" s="38"/>
      <c r="D8" s="38"/>
      <c r="E8" s="38"/>
      <c r="F8" s="34">
        <f t="shared" si="0"/>
        <v>8559.9</v>
      </c>
      <c r="G8" s="54"/>
      <c r="H8" s="16">
        <v>369.2</v>
      </c>
      <c r="I8" s="17">
        <v>1114.5</v>
      </c>
      <c r="J8" s="18">
        <v>1327.3</v>
      </c>
      <c r="K8" s="16">
        <v>386.7</v>
      </c>
      <c r="L8" s="16">
        <v>1076.2</v>
      </c>
      <c r="M8" s="21">
        <v>3517</v>
      </c>
      <c r="N8" s="17">
        <v>769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2:61" s="1" customFormat="1" ht="33.75" customHeight="1">
      <c r="B9" s="37" t="s">
        <v>43</v>
      </c>
      <c r="C9" s="38"/>
      <c r="D9" s="38"/>
      <c r="E9" s="38"/>
      <c r="F9" s="47">
        <f t="shared" si="0"/>
        <v>1351</v>
      </c>
      <c r="G9" s="55"/>
      <c r="H9" s="16"/>
      <c r="I9" s="16"/>
      <c r="J9" s="17">
        <v>1295</v>
      </c>
      <c r="K9" s="16">
        <v>35.7</v>
      </c>
      <c r="L9" s="14"/>
      <c r="M9" s="16">
        <v>20.3</v>
      </c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2:61" s="1" customFormat="1" ht="34.5" customHeight="1">
      <c r="B10" s="37" t="s">
        <v>44</v>
      </c>
      <c r="C10" s="38"/>
      <c r="D10" s="38"/>
      <c r="E10" s="38"/>
      <c r="F10" s="34">
        <f t="shared" si="0"/>
        <v>75174.09999999999</v>
      </c>
      <c r="G10" s="54"/>
      <c r="H10" s="16"/>
      <c r="I10" s="16"/>
      <c r="J10" s="16">
        <v>73005.4</v>
      </c>
      <c r="K10" s="17">
        <v>1417</v>
      </c>
      <c r="L10" s="14"/>
      <c r="M10" s="17">
        <v>751.7</v>
      </c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2:60" s="1" customFormat="1" ht="16.5" customHeight="1">
      <c r="B11" s="5"/>
      <c r="C11" s="2"/>
      <c r="D11" s="2"/>
      <c r="E11" s="11"/>
      <c r="F11" s="11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s="1" customFormat="1" ht="16.5" customHeight="1">
      <c r="B12" s="36" t="s">
        <v>45</v>
      </c>
      <c r="C12" s="36"/>
      <c r="D12" s="36"/>
      <c r="E12" s="36"/>
      <c r="F12" s="56">
        <f>F8/3/F5*1000</f>
        <v>30034.73684210526</v>
      </c>
      <c r="G12" s="56"/>
      <c r="H12" s="22">
        <f aca="true" t="shared" si="1" ref="H12:N12">H8/3/H5*1000</f>
        <v>41022.22222222222</v>
      </c>
      <c r="I12" s="22">
        <f t="shared" si="1"/>
        <v>37150</v>
      </c>
      <c r="J12" s="22">
        <f t="shared" si="1"/>
        <v>29495.555555555555</v>
      </c>
      <c r="K12" s="22">
        <f t="shared" si="1"/>
        <v>32225</v>
      </c>
      <c r="L12" s="22">
        <f t="shared" si="1"/>
        <v>27594.871794871797</v>
      </c>
      <c r="M12" s="22">
        <f t="shared" si="1"/>
        <v>29308.33333333333</v>
      </c>
      <c r="N12" s="22">
        <f t="shared" si="1"/>
        <v>25633.333333333332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2:60" s="1" customFormat="1" ht="16.5" customHeight="1">
      <c r="B13" s="36" t="s">
        <v>46</v>
      </c>
      <c r="C13" s="36"/>
      <c r="D13" s="36"/>
      <c r="E13" s="36"/>
      <c r="F13" s="56">
        <f>(F7-F8)/3/(F4-F5)*1000</f>
        <v>15003.703703703715</v>
      </c>
      <c r="G13" s="56"/>
      <c r="H13" s="22">
        <f aca="true" t="shared" si="2" ref="H13:M13">(H7-H8)/3/(H4-H5)*1000</f>
        <v>24766.666666666668</v>
      </c>
      <c r="I13" s="22">
        <f t="shared" si="2"/>
        <v>13833.333333333334</v>
      </c>
      <c r="J13" s="22">
        <f t="shared" si="2"/>
        <v>14241.666666666675</v>
      </c>
      <c r="K13" s="22">
        <f t="shared" si="2"/>
        <v>13433.333333333338</v>
      </c>
      <c r="L13" s="22">
        <f t="shared" si="2"/>
        <v>18466.66666666662</v>
      </c>
      <c r="M13" s="22">
        <f t="shared" si="2"/>
        <v>14307.407407407416</v>
      </c>
      <c r="N13" s="22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2:60" s="1" customFormat="1" ht="16.5" customHeight="1">
      <c r="B14" s="5"/>
      <c r="C14" s="2"/>
      <c r="D14" s="2"/>
      <c r="E14" s="11"/>
      <c r="F14" s="1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2:60" s="4" customFormat="1" ht="18.75">
      <c r="B15" s="36" t="s">
        <v>17</v>
      </c>
      <c r="C15" s="36"/>
      <c r="D15" s="36"/>
      <c r="E15" s="36"/>
      <c r="F15" s="36"/>
      <c r="G15" s="3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2:60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2:60" s="1" customFormat="1" ht="15.75">
      <c r="B54" s="5"/>
      <c r="C54" s="2"/>
      <c r="D54" s="2"/>
      <c r="E54" s="11"/>
      <c r="F54" s="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2:60" s="1" customFormat="1" ht="15.75">
      <c r="B55" s="5"/>
      <c r="C55" s="2"/>
      <c r="D55" s="2"/>
      <c r="E55" s="11"/>
      <c r="F55" s="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2:60" s="1" customFormat="1" ht="15.75">
      <c r="B56" s="5"/>
      <c r="C56" s="2"/>
      <c r="D56" s="2"/>
      <c r="E56" s="11"/>
      <c r="F56" s="1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</sheetData>
  <mergeCells count="23">
    <mergeCell ref="F10:G10"/>
    <mergeCell ref="B15:G15"/>
    <mergeCell ref="B8:E8"/>
    <mergeCell ref="B9:E9"/>
    <mergeCell ref="B10:E10"/>
    <mergeCell ref="B12:E12"/>
    <mergeCell ref="B13:E13"/>
    <mergeCell ref="F12:G12"/>
    <mergeCell ref="F13:G13"/>
    <mergeCell ref="F6:G6"/>
    <mergeCell ref="F3:G3"/>
    <mergeCell ref="F8:G8"/>
    <mergeCell ref="F9:G9"/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</mergeCells>
  <printOptions/>
  <pageMargins left="0.16" right="0.19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BI56"/>
  <sheetViews>
    <sheetView workbookViewId="0" topLeftCell="B1">
      <selection activeCell="H12" sqref="H12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2.875" style="9" customWidth="1"/>
    <col min="5" max="5" width="1.25" style="10" customWidth="1"/>
    <col min="6" max="6" width="12.625" style="10" customWidth="1"/>
    <col min="7" max="7" width="0.37109375" style="7" customWidth="1"/>
    <col min="8" max="8" width="9.25390625" style="6" customWidth="1"/>
    <col min="9" max="9" width="10.125" style="6" customWidth="1"/>
    <col min="10" max="10" width="9.875" style="6" customWidth="1"/>
    <col min="11" max="12" width="9.125" style="6" customWidth="1"/>
    <col min="13" max="13" width="9.875" style="6" customWidth="1"/>
    <col min="14" max="14" width="9.25390625" style="6" customWidth="1"/>
    <col min="15" max="60" width="9.125" style="6" customWidth="1"/>
    <col min="61" max="16384" width="9.125" style="7" customWidth="1"/>
  </cols>
  <sheetData>
    <row r="1" spans="2:61" s="1" customFormat="1" ht="91.5" customHeight="1">
      <c r="B1" s="40" t="s">
        <v>47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2:61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2:61" s="1" customFormat="1" ht="21.75" customHeight="1">
      <c r="B3" s="39" t="s">
        <v>0</v>
      </c>
      <c r="C3" s="38"/>
      <c r="D3" s="38"/>
      <c r="E3" s="38"/>
      <c r="F3" s="39" t="s">
        <v>1</v>
      </c>
      <c r="G3" s="38"/>
      <c r="H3" s="15" t="s">
        <v>4</v>
      </c>
      <c r="I3" s="15" t="s">
        <v>10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s="1" customFormat="1" ht="45" customHeight="1">
      <c r="B4" s="37" t="s">
        <v>48</v>
      </c>
      <c r="C4" s="38"/>
      <c r="D4" s="38"/>
      <c r="E4" s="38"/>
      <c r="F4" s="47">
        <f aca="true" t="shared" si="0" ref="F4:F10">H4+J4+K4+L4+M4+N4+I4</f>
        <v>111</v>
      </c>
      <c r="G4" s="48"/>
      <c r="H4" s="16">
        <v>4</v>
      </c>
      <c r="I4" s="16">
        <v>12</v>
      </c>
      <c r="J4" s="27">
        <v>18</v>
      </c>
      <c r="K4" s="16">
        <v>5</v>
      </c>
      <c r="L4" s="16">
        <v>14</v>
      </c>
      <c r="M4" s="27">
        <v>48</v>
      </c>
      <c r="N4" s="16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2:61" s="1" customFormat="1" ht="28.5" customHeight="1">
      <c r="B5" s="37" t="s">
        <v>3</v>
      </c>
      <c r="C5" s="38"/>
      <c r="D5" s="38"/>
      <c r="E5" s="38"/>
      <c r="F5" s="47">
        <f t="shared" si="0"/>
        <v>93</v>
      </c>
      <c r="G5" s="48"/>
      <c r="H5" s="16">
        <v>3</v>
      </c>
      <c r="I5" s="16">
        <v>10</v>
      </c>
      <c r="J5" s="27">
        <v>14</v>
      </c>
      <c r="K5" s="16">
        <v>4</v>
      </c>
      <c r="L5" s="16">
        <v>13</v>
      </c>
      <c r="M5" s="27">
        <v>39</v>
      </c>
      <c r="N5" s="16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2:61" s="1" customFormat="1" ht="24" customHeight="1">
      <c r="B6" s="42" t="s">
        <v>2</v>
      </c>
      <c r="C6" s="43"/>
      <c r="D6" s="43"/>
      <c r="E6" s="44"/>
      <c r="F6" s="47">
        <f t="shared" si="0"/>
        <v>11</v>
      </c>
      <c r="G6" s="48"/>
      <c r="H6" s="16"/>
      <c r="I6" s="16"/>
      <c r="J6" s="16"/>
      <c r="K6" s="16"/>
      <c r="L6" s="16"/>
      <c r="M6" s="27">
        <v>11</v>
      </c>
      <c r="N6" s="1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2:61" s="1" customFormat="1" ht="48.75" customHeight="1">
      <c r="B7" s="37" t="s">
        <v>49</v>
      </c>
      <c r="C7" s="38"/>
      <c r="D7" s="38"/>
      <c r="E7" s="38"/>
      <c r="F7" s="34">
        <f t="shared" si="0"/>
        <v>20057</v>
      </c>
      <c r="G7" s="35"/>
      <c r="H7" s="16">
        <v>1190.6</v>
      </c>
      <c r="I7" s="17">
        <v>2363.8</v>
      </c>
      <c r="J7" s="16">
        <v>3278.8</v>
      </c>
      <c r="K7" s="16">
        <v>890</v>
      </c>
      <c r="L7" s="16">
        <v>2644</v>
      </c>
      <c r="M7" s="16">
        <v>8070.6</v>
      </c>
      <c r="N7" s="17">
        <v>1619.2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2:61" s="1" customFormat="1" ht="35.25" customHeight="1">
      <c r="B8" s="37" t="s">
        <v>50</v>
      </c>
      <c r="C8" s="38"/>
      <c r="D8" s="38"/>
      <c r="E8" s="38"/>
      <c r="F8" s="34">
        <f t="shared" si="0"/>
        <v>18286</v>
      </c>
      <c r="G8" s="35"/>
      <c r="H8" s="16">
        <v>1001.4</v>
      </c>
      <c r="I8" s="17">
        <v>2200.5</v>
      </c>
      <c r="J8" s="18">
        <v>2877.2</v>
      </c>
      <c r="K8" s="16">
        <v>776.8</v>
      </c>
      <c r="L8" s="16">
        <v>2556</v>
      </c>
      <c r="M8" s="21">
        <v>7254.9</v>
      </c>
      <c r="N8" s="17">
        <v>1619.2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2:61" s="1" customFormat="1" ht="33.75" customHeight="1">
      <c r="B9" s="37" t="s">
        <v>51</v>
      </c>
      <c r="C9" s="38"/>
      <c r="D9" s="38"/>
      <c r="E9" s="38"/>
      <c r="F9" s="47">
        <f t="shared" si="0"/>
        <v>1371</v>
      </c>
      <c r="G9" s="48"/>
      <c r="H9" s="16"/>
      <c r="I9" s="16"/>
      <c r="J9" s="17">
        <v>1315</v>
      </c>
      <c r="K9" s="16">
        <v>35.7</v>
      </c>
      <c r="L9" s="16"/>
      <c r="M9" s="16">
        <v>20.3</v>
      </c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2:61" s="1" customFormat="1" ht="34.5" customHeight="1">
      <c r="B10" s="37" t="s">
        <v>52</v>
      </c>
      <c r="C10" s="38"/>
      <c r="D10" s="38"/>
      <c r="E10" s="38"/>
      <c r="F10" s="34">
        <f t="shared" si="0"/>
        <v>171363.40000000002</v>
      </c>
      <c r="G10" s="35"/>
      <c r="H10" s="16"/>
      <c r="I10" s="16"/>
      <c r="J10" s="16">
        <v>165306</v>
      </c>
      <c r="K10" s="17">
        <v>4521.2</v>
      </c>
      <c r="L10" s="16"/>
      <c r="M10" s="17">
        <v>1536.2</v>
      </c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2:60" s="1" customFormat="1" ht="16.5" customHeight="1">
      <c r="B11" s="5"/>
      <c r="C11" s="2"/>
      <c r="D11" s="2"/>
      <c r="E11" s="11"/>
      <c r="F11" s="23"/>
      <c r="G11" s="24"/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s="1" customFormat="1" ht="16.5" customHeight="1">
      <c r="B12" s="36" t="s">
        <v>45</v>
      </c>
      <c r="C12" s="36"/>
      <c r="D12" s="36"/>
      <c r="E12" s="36"/>
      <c r="F12" s="56">
        <f>F8/6/F5*1000</f>
        <v>32770.609318996416</v>
      </c>
      <c r="G12" s="56"/>
      <c r="H12" s="26">
        <f aca="true" t="shared" si="1" ref="H12:N12">H8/6/H5*1000</f>
        <v>55633.333333333336</v>
      </c>
      <c r="I12" s="26">
        <f t="shared" si="1"/>
        <v>36675</v>
      </c>
      <c r="J12" s="26">
        <f t="shared" si="1"/>
        <v>34252.380952380954</v>
      </c>
      <c r="K12" s="26">
        <f t="shared" si="1"/>
        <v>32366.666666666668</v>
      </c>
      <c r="L12" s="26">
        <f t="shared" si="1"/>
        <v>32769.230769230766</v>
      </c>
      <c r="M12" s="26">
        <f t="shared" si="1"/>
        <v>31003.846153846152</v>
      </c>
      <c r="N12" s="26">
        <f t="shared" si="1"/>
        <v>26986.666666666668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2:60" s="1" customFormat="1" ht="16.5" customHeight="1">
      <c r="B13" s="36" t="s">
        <v>46</v>
      </c>
      <c r="C13" s="36"/>
      <c r="D13" s="36"/>
      <c r="E13" s="36"/>
      <c r="F13" s="56">
        <f>(F7-F8)/6/(F4-F5)*1000</f>
        <v>16398.14814814815</v>
      </c>
      <c r="G13" s="56"/>
      <c r="H13" s="26">
        <f aca="true" t="shared" si="2" ref="H13:M13">(H7-H8)/6/(H4-H5)*1000</f>
        <v>31533.33333333332</v>
      </c>
      <c r="I13" s="26">
        <f t="shared" si="2"/>
        <v>13608.333333333348</v>
      </c>
      <c r="J13" s="26">
        <f t="shared" si="2"/>
        <v>16733.33333333335</v>
      </c>
      <c r="K13" s="26">
        <f t="shared" si="2"/>
        <v>18866.666666666675</v>
      </c>
      <c r="L13" s="26">
        <f t="shared" si="2"/>
        <v>14666.666666666666</v>
      </c>
      <c r="M13" s="26">
        <f t="shared" si="2"/>
        <v>15105.555555555571</v>
      </c>
      <c r="N13" s="26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2:60" s="1" customFormat="1" ht="16.5" customHeight="1">
      <c r="B14" s="5"/>
      <c r="C14" s="2"/>
      <c r="D14" s="2"/>
      <c r="E14" s="11"/>
      <c r="F14" s="1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2:60" s="4" customFormat="1" ht="18.75">
      <c r="B15" s="36" t="s">
        <v>17</v>
      </c>
      <c r="C15" s="36"/>
      <c r="D15" s="36"/>
      <c r="E15" s="36"/>
      <c r="F15" s="36"/>
      <c r="G15" s="3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2:60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2:60" s="1" customFormat="1" ht="15.75">
      <c r="B54" s="5"/>
      <c r="C54" s="2"/>
      <c r="D54" s="2"/>
      <c r="E54" s="11"/>
      <c r="F54" s="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2:60" s="1" customFormat="1" ht="15.75">
      <c r="B55" s="5"/>
      <c r="C55" s="2"/>
      <c r="D55" s="2"/>
      <c r="E55" s="11"/>
      <c r="F55" s="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2:60" s="1" customFormat="1" ht="15.75">
      <c r="B56" s="5"/>
      <c r="C56" s="2"/>
      <c r="D56" s="2"/>
      <c r="E56" s="11"/>
      <c r="F56" s="1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</sheetData>
  <mergeCells count="23"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  <mergeCell ref="F6:G6"/>
    <mergeCell ref="F3:G3"/>
    <mergeCell ref="F8:G8"/>
    <mergeCell ref="F9:G9"/>
    <mergeCell ref="F10:G10"/>
    <mergeCell ref="B15:G15"/>
    <mergeCell ref="B8:E8"/>
    <mergeCell ref="B9:E9"/>
    <mergeCell ref="B10:E10"/>
    <mergeCell ref="B12:E12"/>
    <mergeCell ref="B13:E13"/>
    <mergeCell ref="F12:G12"/>
    <mergeCell ref="F13:G13"/>
  </mergeCells>
  <printOptions/>
  <pageMargins left="0.16" right="0.19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I56"/>
  <sheetViews>
    <sheetView workbookViewId="0" topLeftCell="B1">
      <selection activeCell="M12" sqref="M12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2.875" style="9" customWidth="1"/>
    <col min="5" max="5" width="1.25" style="10" customWidth="1"/>
    <col min="6" max="6" width="12.625" style="10" customWidth="1"/>
    <col min="7" max="7" width="0.37109375" style="7" customWidth="1"/>
    <col min="8" max="8" width="9.25390625" style="6" customWidth="1"/>
    <col min="9" max="9" width="10.125" style="6" customWidth="1"/>
    <col min="10" max="10" width="9.875" style="6" customWidth="1"/>
    <col min="11" max="12" width="9.125" style="6" customWidth="1"/>
    <col min="13" max="13" width="9.875" style="6" customWidth="1"/>
    <col min="14" max="14" width="9.25390625" style="6" customWidth="1"/>
    <col min="15" max="60" width="9.125" style="6" customWidth="1"/>
    <col min="61" max="16384" width="9.125" style="7" customWidth="1"/>
  </cols>
  <sheetData>
    <row r="1" spans="2:61" s="1" customFormat="1" ht="91.5" customHeight="1">
      <c r="B1" s="40" t="s">
        <v>53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2:61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2:61" s="1" customFormat="1" ht="21.75" customHeight="1">
      <c r="B3" s="39" t="s">
        <v>0</v>
      </c>
      <c r="C3" s="38"/>
      <c r="D3" s="38"/>
      <c r="E3" s="38"/>
      <c r="F3" s="39" t="s">
        <v>1</v>
      </c>
      <c r="G3" s="38"/>
      <c r="H3" s="15" t="s">
        <v>4</v>
      </c>
      <c r="I3" s="15" t="s">
        <v>10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s="1" customFormat="1" ht="45" customHeight="1">
      <c r="B4" s="37" t="s">
        <v>54</v>
      </c>
      <c r="C4" s="38"/>
      <c r="D4" s="38"/>
      <c r="E4" s="38"/>
      <c r="F4" s="47">
        <f aca="true" t="shared" si="0" ref="F4:F10">H4+J4+K4+L4+M4+N4+I4</f>
        <v>111</v>
      </c>
      <c r="G4" s="48"/>
      <c r="H4" s="16">
        <v>4</v>
      </c>
      <c r="I4" s="16">
        <v>12</v>
      </c>
      <c r="J4" s="16">
        <v>19</v>
      </c>
      <c r="K4" s="16">
        <v>5</v>
      </c>
      <c r="L4" s="16">
        <v>14</v>
      </c>
      <c r="M4" s="16">
        <v>47</v>
      </c>
      <c r="N4" s="16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2:61" s="1" customFormat="1" ht="28.5" customHeight="1">
      <c r="B5" s="37" t="s">
        <v>3</v>
      </c>
      <c r="C5" s="38"/>
      <c r="D5" s="38"/>
      <c r="E5" s="38"/>
      <c r="F5" s="47">
        <f t="shared" si="0"/>
        <v>93</v>
      </c>
      <c r="G5" s="48"/>
      <c r="H5" s="16">
        <v>3</v>
      </c>
      <c r="I5" s="16">
        <v>10</v>
      </c>
      <c r="J5" s="16">
        <v>15</v>
      </c>
      <c r="K5" s="16">
        <v>4</v>
      </c>
      <c r="L5" s="16">
        <v>13</v>
      </c>
      <c r="M5" s="16">
        <v>38</v>
      </c>
      <c r="N5" s="16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2:61" s="1" customFormat="1" ht="24" customHeight="1">
      <c r="B6" s="42" t="s">
        <v>2</v>
      </c>
      <c r="C6" s="43"/>
      <c r="D6" s="43"/>
      <c r="E6" s="44"/>
      <c r="F6" s="47">
        <f t="shared" si="0"/>
        <v>11</v>
      </c>
      <c r="G6" s="48"/>
      <c r="H6" s="16"/>
      <c r="I6" s="16"/>
      <c r="J6" s="16"/>
      <c r="K6" s="16"/>
      <c r="L6" s="16"/>
      <c r="M6" s="16">
        <v>11</v>
      </c>
      <c r="N6" s="1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2:61" s="1" customFormat="1" ht="48.75" customHeight="1">
      <c r="B7" s="37" t="s">
        <v>55</v>
      </c>
      <c r="C7" s="38"/>
      <c r="D7" s="38"/>
      <c r="E7" s="38"/>
      <c r="F7" s="34">
        <f t="shared" si="0"/>
        <v>29070.300000000003</v>
      </c>
      <c r="G7" s="35"/>
      <c r="H7" s="16">
        <v>1463.2</v>
      </c>
      <c r="I7" s="17">
        <v>3431.4</v>
      </c>
      <c r="J7" s="16">
        <v>4670.1</v>
      </c>
      <c r="K7" s="16">
        <v>1220.4</v>
      </c>
      <c r="L7" s="16">
        <v>3920.4</v>
      </c>
      <c r="M7" s="16">
        <v>12060.8</v>
      </c>
      <c r="N7" s="17">
        <v>2304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2:61" s="1" customFormat="1" ht="35.25" customHeight="1">
      <c r="B8" s="37" t="s">
        <v>56</v>
      </c>
      <c r="C8" s="38"/>
      <c r="D8" s="38"/>
      <c r="E8" s="38"/>
      <c r="F8" s="34">
        <f t="shared" si="0"/>
        <v>26649</v>
      </c>
      <c r="G8" s="35"/>
      <c r="H8" s="16">
        <v>1231.5</v>
      </c>
      <c r="I8" s="17">
        <v>3205</v>
      </c>
      <c r="J8" s="18">
        <v>4176.4</v>
      </c>
      <c r="K8" s="16">
        <v>1074.7</v>
      </c>
      <c r="L8" s="16">
        <v>3781.9</v>
      </c>
      <c r="M8" s="21">
        <v>10875.5</v>
      </c>
      <c r="N8" s="17">
        <v>2304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2:61" s="1" customFormat="1" ht="33.75" customHeight="1">
      <c r="B9" s="37" t="s">
        <v>57</v>
      </c>
      <c r="C9" s="38"/>
      <c r="D9" s="38"/>
      <c r="E9" s="38"/>
      <c r="F9" s="47">
        <f t="shared" si="0"/>
        <v>1366.7</v>
      </c>
      <c r="G9" s="48"/>
      <c r="H9" s="16"/>
      <c r="I9" s="16"/>
      <c r="J9" s="17">
        <v>1311</v>
      </c>
      <c r="K9" s="16">
        <v>35.4</v>
      </c>
      <c r="L9" s="16"/>
      <c r="M9" s="16">
        <v>20.3</v>
      </c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2:61" s="1" customFormat="1" ht="34.5" customHeight="1">
      <c r="B10" s="37" t="s">
        <v>58</v>
      </c>
      <c r="C10" s="38"/>
      <c r="D10" s="38"/>
      <c r="E10" s="38"/>
      <c r="F10" s="34">
        <f t="shared" si="0"/>
        <v>226673.30000000002</v>
      </c>
      <c r="G10" s="35"/>
      <c r="H10" s="16"/>
      <c r="I10" s="16"/>
      <c r="J10" s="16">
        <v>217567.5</v>
      </c>
      <c r="K10" s="17">
        <v>6809.1</v>
      </c>
      <c r="L10" s="16"/>
      <c r="M10" s="17">
        <v>2296.7</v>
      </c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2:60" s="1" customFormat="1" ht="16.5" customHeight="1">
      <c r="B11" s="5"/>
      <c r="C11" s="2"/>
      <c r="D11" s="2"/>
      <c r="E11" s="11"/>
      <c r="F11" s="23"/>
      <c r="G11" s="24"/>
      <c r="H11" s="25"/>
      <c r="I11" s="25"/>
      <c r="J11" s="25"/>
      <c r="K11" s="25"/>
      <c r="L11" s="25"/>
      <c r="M11" s="25"/>
      <c r="N11" s="25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s="1" customFormat="1" ht="16.5" customHeight="1">
      <c r="B12" s="57" t="s">
        <v>45</v>
      </c>
      <c r="C12" s="57"/>
      <c r="D12" s="57"/>
      <c r="E12" s="57"/>
      <c r="F12" s="58">
        <f>F8/9/F5*1000</f>
        <v>31838.709677419356</v>
      </c>
      <c r="G12" s="58"/>
      <c r="H12" s="28">
        <f aca="true" t="shared" si="1" ref="H12:N12">H8/9/H5*1000</f>
        <v>45611.11111111112</v>
      </c>
      <c r="I12" s="28">
        <f t="shared" si="1"/>
        <v>35611.11111111111</v>
      </c>
      <c r="J12" s="28">
        <f t="shared" si="1"/>
        <v>30936.296296296296</v>
      </c>
      <c r="K12" s="28">
        <f t="shared" si="1"/>
        <v>29852.777777777777</v>
      </c>
      <c r="L12" s="28">
        <f t="shared" si="1"/>
        <v>32323.93162393162</v>
      </c>
      <c r="M12" s="28">
        <f t="shared" si="1"/>
        <v>31799.707602339182</v>
      </c>
      <c r="N12" s="28">
        <f t="shared" si="1"/>
        <v>25600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2:60" s="1" customFormat="1" ht="16.5" customHeight="1">
      <c r="B13" s="57" t="s">
        <v>60</v>
      </c>
      <c r="C13" s="57"/>
      <c r="D13" s="57"/>
      <c r="E13" s="57"/>
      <c r="F13" s="58">
        <f>(F7-F8)/9/(F4-F5)*1000</f>
        <v>14946.296296296314</v>
      </c>
      <c r="G13" s="58"/>
      <c r="H13" s="28">
        <f aca="true" t="shared" si="2" ref="H13:M13">(H7-H8)/9/(H4-H5)*1000</f>
        <v>25744.44444444445</v>
      </c>
      <c r="I13" s="28">
        <f t="shared" si="2"/>
        <v>12577.777777777783</v>
      </c>
      <c r="J13" s="28">
        <f t="shared" si="2"/>
        <v>13713.88888888891</v>
      </c>
      <c r="K13" s="28">
        <f t="shared" si="2"/>
        <v>16188.888888888894</v>
      </c>
      <c r="L13" s="28">
        <f t="shared" si="2"/>
        <v>15388.888888888889</v>
      </c>
      <c r="M13" s="28">
        <f t="shared" si="2"/>
        <v>14633.333333333325</v>
      </c>
      <c r="N13" s="28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2:60" s="1" customFormat="1" ht="12.75" customHeight="1">
      <c r="B14" s="5"/>
      <c r="C14" s="2"/>
      <c r="D14" s="2"/>
      <c r="E14" s="11"/>
      <c r="F14" s="1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2:60" s="4" customFormat="1" ht="18.75">
      <c r="B15" s="36" t="s">
        <v>59</v>
      </c>
      <c r="C15" s="36"/>
      <c r="D15" s="36"/>
      <c r="E15" s="36"/>
      <c r="F15" s="36"/>
      <c r="G15" s="3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2:60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2:60" s="1" customFormat="1" ht="15.75">
      <c r="B54" s="5"/>
      <c r="C54" s="2"/>
      <c r="D54" s="2"/>
      <c r="E54" s="11"/>
      <c r="F54" s="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2:60" s="1" customFormat="1" ht="15.75">
      <c r="B55" s="5"/>
      <c r="C55" s="2"/>
      <c r="D55" s="2"/>
      <c r="E55" s="11"/>
      <c r="F55" s="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2:60" s="1" customFormat="1" ht="15.75">
      <c r="B56" s="5"/>
      <c r="C56" s="2"/>
      <c r="D56" s="2"/>
      <c r="E56" s="11"/>
      <c r="F56" s="1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</sheetData>
  <mergeCells count="23">
    <mergeCell ref="F10:G10"/>
    <mergeCell ref="B15:G15"/>
    <mergeCell ref="B8:E8"/>
    <mergeCell ref="B9:E9"/>
    <mergeCell ref="B10:E10"/>
    <mergeCell ref="B12:E12"/>
    <mergeCell ref="B13:E13"/>
    <mergeCell ref="F12:G12"/>
    <mergeCell ref="F13:G13"/>
    <mergeCell ref="F6:G6"/>
    <mergeCell ref="F3:G3"/>
    <mergeCell ref="F8:G8"/>
    <mergeCell ref="F9:G9"/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</mergeCells>
  <printOptions/>
  <pageMargins left="0.16" right="0.19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I56"/>
  <sheetViews>
    <sheetView workbookViewId="0" topLeftCell="B1">
      <selection activeCell="M4" sqref="M4"/>
    </sheetView>
  </sheetViews>
  <sheetFormatPr defaultColWidth="9.00390625" defaultRowHeight="12.75"/>
  <cols>
    <col min="1" max="1" width="1.625" style="7" hidden="1" customWidth="1"/>
    <col min="2" max="2" width="40.00390625" style="8" customWidth="1"/>
    <col min="3" max="3" width="11.625" style="9" customWidth="1"/>
    <col min="4" max="4" width="12.875" style="9" customWidth="1"/>
    <col min="5" max="5" width="1.25" style="10" customWidth="1"/>
    <col min="6" max="6" width="12.625" style="10" customWidth="1"/>
    <col min="7" max="7" width="0.37109375" style="7" customWidth="1"/>
    <col min="8" max="8" width="9.25390625" style="6" customWidth="1"/>
    <col min="9" max="9" width="10.125" style="6" customWidth="1"/>
    <col min="10" max="10" width="9.875" style="6" customWidth="1"/>
    <col min="11" max="12" width="9.125" style="6" customWidth="1"/>
    <col min="13" max="13" width="9.875" style="6" customWidth="1"/>
    <col min="14" max="14" width="9.25390625" style="6" customWidth="1"/>
    <col min="15" max="60" width="9.125" style="6" customWidth="1"/>
    <col min="61" max="16384" width="9.125" style="7" customWidth="1"/>
  </cols>
  <sheetData>
    <row r="1" spans="2:61" s="1" customFormat="1" ht="91.5" customHeight="1">
      <c r="B1" s="40" t="s">
        <v>61</v>
      </c>
      <c r="C1" s="40"/>
      <c r="D1" s="40"/>
      <c r="E1" s="40"/>
      <c r="F1" s="40"/>
      <c r="G1" s="4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</row>
    <row r="2" spans="2:61" s="1" customFormat="1" ht="42.75" customHeight="1">
      <c r="B2" s="41" t="s">
        <v>16</v>
      </c>
      <c r="C2" s="41"/>
      <c r="D2" s="41"/>
      <c r="E2" s="41"/>
      <c r="F2" s="41"/>
      <c r="G2" s="41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</row>
    <row r="3" spans="2:61" s="1" customFormat="1" ht="21.75" customHeight="1">
      <c r="B3" s="39" t="s">
        <v>0</v>
      </c>
      <c r="C3" s="38"/>
      <c r="D3" s="38"/>
      <c r="E3" s="38"/>
      <c r="F3" s="39" t="s">
        <v>1</v>
      </c>
      <c r="G3" s="38"/>
      <c r="H3" s="15" t="s">
        <v>4</v>
      </c>
      <c r="I3" s="15" t="s">
        <v>10</v>
      </c>
      <c r="J3" s="15" t="s">
        <v>5</v>
      </c>
      <c r="K3" s="15" t="s">
        <v>6</v>
      </c>
      <c r="L3" s="15" t="s">
        <v>7</v>
      </c>
      <c r="M3" s="15" t="s">
        <v>8</v>
      </c>
      <c r="N3" s="15" t="s">
        <v>9</v>
      </c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</row>
    <row r="4" spans="2:61" s="1" customFormat="1" ht="45" customHeight="1">
      <c r="B4" s="37" t="s">
        <v>62</v>
      </c>
      <c r="C4" s="38"/>
      <c r="D4" s="38"/>
      <c r="E4" s="38"/>
      <c r="F4" s="47">
        <f aca="true" t="shared" si="0" ref="F4:F10">H4+J4+K4+L4+M4+N4+I4</f>
        <v>110</v>
      </c>
      <c r="G4" s="55"/>
      <c r="H4" s="16">
        <v>4</v>
      </c>
      <c r="I4" s="16">
        <v>12</v>
      </c>
      <c r="J4" s="16">
        <v>19</v>
      </c>
      <c r="K4" s="16">
        <v>5</v>
      </c>
      <c r="L4" s="16">
        <v>13</v>
      </c>
      <c r="M4" s="16">
        <v>47</v>
      </c>
      <c r="N4" s="16">
        <v>10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</row>
    <row r="5" spans="2:61" s="1" customFormat="1" ht="28.5" customHeight="1">
      <c r="B5" s="37" t="s">
        <v>3</v>
      </c>
      <c r="C5" s="38"/>
      <c r="D5" s="38"/>
      <c r="E5" s="38"/>
      <c r="F5" s="47">
        <f t="shared" si="0"/>
        <v>92</v>
      </c>
      <c r="G5" s="55"/>
      <c r="H5" s="16">
        <v>3</v>
      </c>
      <c r="I5" s="16">
        <v>10</v>
      </c>
      <c r="J5" s="16">
        <v>15</v>
      </c>
      <c r="K5" s="16">
        <v>4</v>
      </c>
      <c r="L5" s="16">
        <v>12</v>
      </c>
      <c r="M5" s="16">
        <v>38</v>
      </c>
      <c r="N5" s="16">
        <v>10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</row>
    <row r="6" spans="2:61" s="1" customFormat="1" ht="24" customHeight="1">
      <c r="B6" s="42" t="s">
        <v>2</v>
      </c>
      <c r="C6" s="43"/>
      <c r="D6" s="43"/>
      <c r="E6" s="44"/>
      <c r="F6" s="34">
        <f t="shared" si="0"/>
        <v>11.5</v>
      </c>
      <c r="G6" s="54"/>
      <c r="H6" s="16"/>
      <c r="I6" s="16"/>
      <c r="J6" s="16"/>
      <c r="K6" s="16">
        <v>0.5</v>
      </c>
      <c r="L6" s="16"/>
      <c r="M6" s="16">
        <v>11</v>
      </c>
      <c r="N6" s="1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</row>
    <row r="7" spans="2:61" s="1" customFormat="1" ht="48.75" customHeight="1">
      <c r="B7" s="37" t="s">
        <v>63</v>
      </c>
      <c r="C7" s="38"/>
      <c r="D7" s="38"/>
      <c r="E7" s="38"/>
      <c r="F7" s="34">
        <f t="shared" si="0"/>
        <v>38473.1</v>
      </c>
      <c r="G7" s="54"/>
      <c r="H7" s="17">
        <v>1908</v>
      </c>
      <c r="I7" s="17">
        <v>4422.5</v>
      </c>
      <c r="J7" s="17">
        <v>6322</v>
      </c>
      <c r="K7" s="16">
        <v>1590.6</v>
      </c>
      <c r="L7" s="16">
        <v>5171.5</v>
      </c>
      <c r="M7" s="16">
        <v>15818.1</v>
      </c>
      <c r="N7" s="17">
        <v>3240.4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2:61" s="1" customFormat="1" ht="35.25" customHeight="1">
      <c r="B8" s="37" t="s">
        <v>64</v>
      </c>
      <c r="C8" s="38"/>
      <c r="D8" s="38"/>
      <c r="E8" s="38"/>
      <c r="F8" s="34">
        <f t="shared" si="0"/>
        <v>35183.9</v>
      </c>
      <c r="G8" s="54"/>
      <c r="H8" s="16">
        <v>1607</v>
      </c>
      <c r="I8" s="17">
        <v>4122.4</v>
      </c>
      <c r="J8" s="21">
        <v>5678</v>
      </c>
      <c r="K8" s="16">
        <v>1401.7</v>
      </c>
      <c r="L8" s="17">
        <v>4991.8</v>
      </c>
      <c r="M8" s="21">
        <v>14142.6</v>
      </c>
      <c r="N8" s="17">
        <v>3240.4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</row>
    <row r="9" spans="2:61" s="1" customFormat="1" ht="33.75" customHeight="1">
      <c r="B9" s="37" t="s">
        <v>65</v>
      </c>
      <c r="C9" s="38"/>
      <c r="D9" s="38"/>
      <c r="E9" s="38"/>
      <c r="F9" s="47">
        <f t="shared" si="0"/>
        <v>1387.8</v>
      </c>
      <c r="G9" s="55"/>
      <c r="H9" s="16"/>
      <c r="I9" s="16"/>
      <c r="J9" s="17">
        <v>1332</v>
      </c>
      <c r="K9" s="16">
        <v>35.5</v>
      </c>
      <c r="L9" s="16"/>
      <c r="M9" s="16">
        <v>20.3</v>
      </c>
      <c r="N9" s="16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2:61" s="1" customFormat="1" ht="34.5" customHeight="1">
      <c r="B10" s="37" t="s">
        <v>66</v>
      </c>
      <c r="C10" s="38"/>
      <c r="D10" s="38"/>
      <c r="E10" s="38"/>
      <c r="F10" s="34">
        <f t="shared" si="0"/>
        <v>328093.5</v>
      </c>
      <c r="G10" s="54"/>
      <c r="H10" s="16"/>
      <c r="I10" s="16"/>
      <c r="J10" s="16">
        <v>315156.7</v>
      </c>
      <c r="K10" s="17">
        <v>9908.3</v>
      </c>
      <c r="L10" s="16"/>
      <c r="M10" s="17">
        <v>3028.5</v>
      </c>
      <c r="N10" s="16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</row>
    <row r="11" spans="2:60" s="1" customFormat="1" ht="16.5" customHeight="1">
      <c r="B11" s="5"/>
      <c r="C11" s="2"/>
      <c r="D11" s="2"/>
      <c r="E11" s="11"/>
      <c r="F11" s="11"/>
      <c r="H11" s="25"/>
      <c r="I11" s="25"/>
      <c r="J11" s="25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</row>
    <row r="12" spans="2:60" s="1" customFormat="1" ht="16.5" customHeight="1">
      <c r="B12" s="36" t="s">
        <v>45</v>
      </c>
      <c r="C12" s="36"/>
      <c r="D12" s="36"/>
      <c r="E12" s="36"/>
      <c r="F12" s="56">
        <f>F8/12/F5*1000</f>
        <v>31869.47463768116</v>
      </c>
      <c r="G12" s="56"/>
      <c r="H12" s="22">
        <f aca="true" t="shared" si="1" ref="H12:M12">H8/12/H5*1000</f>
        <v>44638.88888888888</v>
      </c>
      <c r="I12" s="22">
        <f t="shared" si="1"/>
        <v>34353.33333333333</v>
      </c>
      <c r="J12" s="22">
        <f t="shared" si="1"/>
        <v>31544.444444444445</v>
      </c>
      <c r="K12" s="22">
        <f t="shared" si="1"/>
        <v>29202.083333333336</v>
      </c>
      <c r="L12" s="22">
        <f t="shared" si="1"/>
        <v>34665.27777777778</v>
      </c>
      <c r="M12" s="22">
        <f t="shared" si="1"/>
        <v>31014.473684210527</v>
      </c>
      <c r="N12" s="22">
        <f>N8/9/N5*1000</f>
        <v>36004.444444444445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</row>
    <row r="13" spans="2:60" s="1" customFormat="1" ht="16.5" customHeight="1">
      <c r="B13" s="36" t="s">
        <v>60</v>
      </c>
      <c r="C13" s="36"/>
      <c r="D13" s="36"/>
      <c r="E13" s="36"/>
      <c r="F13" s="56">
        <f>(F7-F8)/12/(F4-F5)*1000</f>
        <v>15227.777777777763</v>
      </c>
      <c r="G13" s="56"/>
      <c r="H13" s="22">
        <f aca="true" t="shared" si="2" ref="H13:M13">(H7-H8)/12/(H4-H5)*1000</f>
        <v>25083.333333333332</v>
      </c>
      <c r="I13" s="22">
        <f t="shared" si="2"/>
        <v>12504.166666666682</v>
      </c>
      <c r="J13" s="22">
        <f t="shared" si="2"/>
        <v>13416.666666666666</v>
      </c>
      <c r="K13" s="22">
        <f t="shared" si="2"/>
        <v>15741.666666666655</v>
      </c>
      <c r="L13" s="22">
        <f t="shared" si="2"/>
        <v>14974.999999999985</v>
      </c>
      <c r="M13" s="22">
        <f t="shared" si="2"/>
        <v>15513.888888888889</v>
      </c>
      <c r="N13" s="28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</row>
    <row r="14" spans="2:60" s="1" customFormat="1" ht="12.75" customHeight="1">
      <c r="B14" s="5"/>
      <c r="C14" s="2"/>
      <c r="D14" s="2"/>
      <c r="E14" s="11"/>
      <c r="F14" s="1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</row>
    <row r="15" spans="2:60" s="4" customFormat="1" ht="18.75">
      <c r="B15" s="36" t="s">
        <v>59</v>
      </c>
      <c r="C15" s="36"/>
      <c r="D15" s="36"/>
      <c r="E15" s="36"/>
      <c r="F15" s="36"/>
      <c r="G15" s="3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2:60" s="1" customFormat="1" ht="15.75">
      <c r="B16" s="5"/>
      <c r="C16" s="2"/>
      <c r="D16" s="2"/>
      <c r="E16" s="11"/>
      <c r="F16" s="11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</row>
    <row r="17" spans="2:60" s="1" customFormat="1" ht="15.75">
      <c r="B17" s="5"/>
      <c r="C17" s="2"/>
      <c r="D17" s="2"/>
      <c r="E17" s="11"/>
      <c r="F17" s="1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</row>
    <row r="18" spans="2:60" s="1" customFormat="1" ht="15.75">
      <c r="B18" s="5"/>
      <c r="C18" s="2"/>
      <c r="D18" s="2"/>
      <c r="E18" s="11"/>
      <c r="F18" s="1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</row>
    <row r="19" spans="2:60" s="1" customFormat="1" ht="15.75">
      <c r="B19" s="5"/>
      <c r="C19" s="2"/>
      <c r="D19" s="2"/>
      <c r="E19" s="11"/>
      <c r="F19" s="1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</row>
    <row r="20" spans="2:60" s="1" customFormat="1" ht="15.75">
      <c r="B20" s="5"/>
      <c r="C20" s="2"/>
      <c r="D20" s="2"/>
      <c r="E20" s="11"/>
      <c r="F20" s="11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</row>
    <row r="21" spans="2:60" s="1" customFormat="1" ht="15.75">
      <c r="B21" s="5"/>
      <c r="C21" s="2"/>
      <c r="D21" s="2"/>
      <c r="E21" s="11"/>
      <c r="F21" s="1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</row>
    <row r="22" spans="2:60" s="1" customFormat="1" ht="15.75">
      <c r="B22" s="5"/>
      <c r="C22" s="2"/>
      <c r="D22" s="2"/>
      <c r="E22" s="11"/>
      <c r="F22" s="11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</row>
    <row r="23" spans="2:60" s="1" customFormat="1" ht="15.75">
      <c r="B23" s="5"/>
      <c r="C23" s="2"/>
      <c r="D23" s="2"/>
      <c r="E23" s="11"/>
      <c r="F23" s="11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</row>
    <row r="24" spans="2:60" s="1" customFormat="1" ht="15.75">
      <c r="B24" s="5"/>
      <c r="C24" s="2"/>
      <c r="D24" s="2"/>
      <c r="E24" s="11"/>
      <c r="F24" s="11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</row>
    <row r="25" spans="2:60" s="1" customFormat="1" ht="15.75">
      <c r="B25" s="5"/>
      <c r="C25" s="2"/>
      <c r="D25" s="2"/>
      <c r="E25" s="11"/>
      <c r="F25" s="1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</row>
    <row r="26" spans="2:60" s="1" customFormat="1" ht="15.75">
      <c r="B26" s="5"/>
      <c r="C26" s="2"/>
      <c r="D26" s="2"/>
      <c r="E26" s="11"/>
      <c r="F26" s="1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</row>
    <row r="27" spans="2:60" s="1" customFormat="1" ht="15.75">
      <c r="B27" s="5"/>
      <c r="C27" s="2"/>
      <c r="D27" s="2"/>
      <c r="E27" s="11"/>
      <c r="F27" s="1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</row>
    <row r="28" spans="2:60" s="1" customFormat="1" ht="15.75">
      <c r="B28" s="5"/>
      <c r="C28" s="2"/>
      <c r="D28" s="2"/>
      <c r="E28" s="11"/>
      <c r="F28" s="1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</row>
    <row r="29" spans="2:60" s="1" customFormat="1" ht="15.75">
      <c r="B29" s="5"/>
      <c r="C29" s="2"/>
      <c r="D29" s="2"/>
      <c r="E29" s="11"/>
      <c r="F29" s="1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</row>
    <row r="30" spans="2:60" s="1" customFormat="1" ht="15.75">
      <c r="B30" s="5"/>
      <c r="C30" s="2"/>
      <c r="D30" s="2"/>
      <c r="E30" s="11"/>
      <c r="F30" s="1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</row>
    <row r="31" spans="2:60" s="1" customFormat="1" ht="15.75">
      <c r="B31" s="5"/>
      <c r="C31" s="2"/>
      <c r="D31" s="2"/>
      <c r="E31" s="11"/>
      <c r="F31" s="1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</row>
    <row r="32" spans="2:60" s="1" customFormat="1" ht="15.75">
      <c r="B32" s="5"/>
      <c r="C32" s="2"/>
      <c r="D32" s="2"/>
      <c r="E32" s="11"/>
      <c r="F32" s="1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</row>
    <row r="33" spans="2:60" s="1" customFormat="1" ht="15.75">
      <c r="B33" s="5"/>
      <c r="C33" s="2"/>
      <c r="D33" s="2"/>
      <c r="E33" s="11"/>
      <c r="F33" s="1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</row>
    <row r="34" spans="2:60" s="1" customFormat="1" ht="15.75">
      <c r="B34" s="5"/>
      <c r="C34" s="2"/>
      <c r="D34" s="2"/>
      <c r="E34" s="11"/>
      <c r="F34" s="1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</row>
    <row r="35" spans="2:60" s="1" customFormat="1" ht="15.75">
      <c r="B35" s="5"/>
      <c r="C35" s="2"/>
      <c r="D35" s="2"/>
      <c r="E35" s="11"/>
      <c r="F35" s="1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</row>
    <row r="36" spans="2:60" s="1" customFormat="1" ht="15.75">
      <c r="B36" s="5"/>
      <c r="C36" s="2"/>
      <c r="D36" s="2"/>
      <c r="E36" s="11"/>
      <c r="F36" s="1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</row>
    <row r="37" spans="2:60" s="1" customFormat="1" ht="15.75">
      <c r="B37" s="5"/>
      <c r="C37" s="2"/>
      <c r="D37" s="2"/>
      <c r="E37" s="11"/>
      <c r="F37" s="11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  <row r="38" spans="2:60" s="1" customFormat="1" ht="15.75">
      <c r="B38" s="5"/>
      <c r="C38" s="2"/>
      <c r="D38" s="2"/>
      <c r="E38" s="11"/>
      <c r="F38" s="11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</row>
    <row r="39" spans="2:60" s="1" customFormat="1" ht="15.75">
      <c r="B39" s="5"/>
      <c r="C39" s="2"/>
      <c r="D39" s="2"/>
      <c r="E39" s="11"/>
      <c r="F39" s="11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</row>
    <row r="40" spans="2:60" s="1" customFormat="1" ht="15.75">
      <c r="B40" s="5"/>
      <c r="C40" s="2"/>
      <c r="D40" s="2"/>
      <c r="E40" s="11"/>
      <c r="F40" s="11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</row>
    <row r="41" spans="2:60" s="1" customFormat="1" ht="15.75">
      <c r="B41" s="5"/>
      <c r="C41" s="2"/>
      <c r="D41" s="2"/>
      <c r="E41" s="11"/>
      <c r="F41" s="1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</row>
    <row r="42" spans="2:60" s="1" customFormat="1" ht="15.75">
      <c r="B42" s="5"/>
      <c r="C42" s="2"/>
      <c r="D42" s="2"/>
      <c r="E42" s="11"/>
      <c r="F42" s="11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</row>
    <row r="43" spans="2:60" s="1" customFormat="1" ht="15.75">
      <c r="B43" s="5"/>
      <c r="C43" s="2"/>
      <c r="D43" s="2"/>
      <c r="E43" s="11"/>
      <c r="F43" s="11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</row>
    <row r="44" spans="2:60" s="1" customFormat="1" ht="15.75">
      <c r="B44" s="5"/>
      <c r="C44" s="2"/>
      <c r="D44" s="2"/>
      <c r="E44" s="11"/>
      <c r="F44" s="11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</row>
    <row r="45" spans="2:60" s="1" customFormat="1" ht="15.75">
      <c r="B45" s="5"/>
      <c r="C45" s="2"/>
      <c r="D45" s="2"/>
      <c r="E45" s="11"/>
      <c r="F45" s="11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</row>
    <row r="46" spans="2:60" s="1" customFormat="1" ht="15.75">
      <c r="B46" s="5"/>
      <c r="C46" s="2"/>
      <c r="D46" s="2"/>
      <c r="E46" s="11"/>
      <c r="F46" s="11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</row>
    <row r="47" spans="2:60" s="1" customFormat="1" ht="15.75">
      <c r="B47" s="5"/>
      <c r="C47" s="2"/>
      <c r="D47" s="2"/>
      <c r="E47" s="11"/>
      <c r="F47" s="11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</row>
    <row r="48" spans="2:60" s="1" customFormat="1" ht="15.75">
      <c r="B48" s="5"/>
      <c r="C48" s="2"/>
      <c r="D48" s="2"/>
      <c r="E48" s="11"/>
      <c r="F48" s="11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</row>
    <row r="49" spans="2:60" s="1" customFormat="1" ht="15.75">
      <c r="B49" s="5"/>
      <c r="C49" s="2"/>
      <c r="D49" s="2"/>
      <c r="E49" s="11"/>
      <c r="F49" s="11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s="1" customFormat="1" ht="15.75">
      <c r="B50" s="5"/>
      <c r="C50" s="2"/>
      <c r="D50" s="2"/>
      <c r="E50" s="11"/>
      <c r="F50" s="11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s="1" customFormat="1" ht="15.75">
      <c r="B51" s="5"/>
      <c r="C51" s="2"/>
      <c r="D51" s="2"/>
      <c r="E51" s="11"/>
      <c r="F51" s="11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</row>
    <row r="52" spans="2:60" s="1" customFormat="1" ht="15.75">
      <c r="B52" s="5"/>
      <c r="C52" s="2"/>
      <c r="D52" s="2"/>
      <c r="E52" s="11"/>
      <c r="F52" s="11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</row>
    <row r="53" spans="2:60" s="1" customFormat="1" ht="15.75">
      <c r="B53" s="5"/>
      <c r="C53" s="2"/>
      <c r="D53" s="2"/>
      <c r="E53" s="11"/>
      <c r="F53" s="11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</row>
    <row r="54" spans="2:60" s="1" customFormat="1" ht="15.75">
      <c r="B54" s="5"/>
      <c r="C54" s="2"/>
      <c r="D54" s="2"/>
      <c r="E54" s="11"/>
      <c r="F54" s="11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</row>
    <row r="55" spans="2:60" s="1" customFormat="1" ht="15.75">
      <c r="B55" s="5"/>
      <c r="C55" s="2"/>
      <c r="D55" s="2"/>
      <c r="E55" s="11"/>
      <c r="F55" s="11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</row>
    <row r="56" spans="2:60" s="1" customFormat="1" ht="15.75">
      <c r="B56" s="5"/>
      <c r="C56" s="2"/>
      <c r="D56" s="2"/>
      <c r="E56" s="11"/>
      <c r="F56" s="11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</row>
  </sheetData>
  <mergeCells count="23">
    <mergeCell ref="B1:G1"/>
    <mergeCell ref="B2:G2"/>
    <mergeCell ref="F7:G7"/>
    <mergeCell ref="B3:E3"/>
    <mergeCell ref="B4:E4"/>
    <mergeCell ref="B5:E5"/>
    <mergeCell ref="B7:E7"/>
    <mergeCell ref="F4:G4"/>
    <mergeCell ref="F5:G5"/>
    <mergeCell ref="B6:E6"/>
    <mergeCell ref="F6:G6"/>
    <mergeCell ref="F3:G3"/>
    <mergeCell ref="F8:G8"/>
    <mergeCell ref="F9:G9"/>
    <mergeCell ref="F10:G10"/>
    <mergeCell ref="B15:G15"/>
    <mergeCell ref="B8:E8"/>
    <mergeCell ref="B9:E9"/>
    <mergeCell ref="B10:E10"/>
    <mergeCell ref="B12:E12"/>
    <mergeCell ref="B13:E13"/>
    <mergeCell ref="F12:G12"/>
    <mergeCell ref="F13:G13"/>
  </mergeCells>
  <printOptions/>
  <pageMargins left="0.16" right="0.19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NinaA</dc:creator>
  <cp:keywords/>
  <dc:description/>
  <cp:lastModifiedBy>MariaA</cp:lastModifiedBy>
  <cp:lastPrinted>2016-07-14T10:13:18Z</cp:lastPrinted>
  <dcterms:created xsi:type="dcterms:W3CDTF">2007-12-20T11:31:42Z</dcterms:created>
  <dcterms:modified xsi:type="dcterms:W3CDTF">2016-07-14T10:13:20Z</dcterms:modified>
  <cp:category/>
  <cp:version/>
  <cp:contentType/>
  <cp:contentStatus/>
</cp:coreProperties>
</file>